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15" windowHeight="7995"/>
  </bookViews>
  <sheets>
    <sheet name="calc" sheetId="1" r:id="rId1"/>
    <sheet name="plots" sheetId="3" r:id="rId2"/>
    <sheet name="notes" sheetId="2" r:id="rId3"/>
  </sheets>
  <definedNames>
    <definedName name="A">calc!$B$6</definedName>
    <definedName name="Cd">calc!$B$5</definedName>
    <definedName name="dt">calc!$J$7</definedName>
    <definedName name="g">calc!$F$5</definedName>
    <definedName name="m">calc!$B$4</definedName>
    <definedName name="qo">calc!$J$5</definedName>
    <definedName name="rho">calc!$F$4</definedName>
    <definedName name="vo">calc!$J$4</definedName>
    <definedName name="yo">calc!$J$6</definedName>
  </definedNames>
  <calcPr calcId="125725"/>
</workbook>
</file>

<file path=xl/calcChain.xml><?xml version="1.0" encoding="utf-8"?>
<calcChain xmlns="http://schemas.openxmlformats.org/spreadsheetml/2006/main">
  <c r="H20" i="1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3"/>
  <c r="H14"/>
  <c r="H15"/>
  <c r="H16"/>
  <c r="H17"/>
  <c r="H18"/>
  <c r="H19"/>
  <c r="H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G11"/>
  <c r="E11"/>
  <c r="P11" s="1"/>
  <c r="D11"/>
  <c r="O11" s="1"/>
  <c r="B12" s="1"/>
  <c r="C11"/>
  <c r="Q11" s="1"/>
  <c r="H11"/>
  <c r="C12" l="1"/>
  <c r="Q12" s="1"/>
  <c r="F11"/>
  <c r="I11" l="1"/>
  <c r="J11" s="1"/>
  <c r="M11" s="1"/>
  <c r="D12" s="1"/>
  <c r="R11"/>
  <c r="S11" s="1"/>
  <c r="K11"/>
  <c r="N11" s="1"/>
  <c r="E12" s="1"/>
  <c r="O12" l="1"/>
  <c r="B13" s="1"/>
  <c r="G12"/>
  <c r="P12"/>
  <c r="L11"/>
  <c r="C13"/>
  <c r="Q13" s="1"/>
  <c r="F12"/>
  <c r="I12" l="1"/>
  <c r="J12" s="1"/>
  <c r="M12" s="1"/>
  <c r="D13" s="1"/>
  <c r="O13" s="1"/>
  <c r="R12"/>
  <c r="S12" s="1"/>
  <c r="K12" l="1"/>
  <c r="B14"/>
  <c r="N12" l="1"/>
  <c r="E13" s="1"/>
  <c r="L12"/>
  <c r="P13" l="1"/>
  <c r="C14" s="1"/>
  <c r="Q14" s="1"/>
  <c r="G13"/>
  <c r="F13"/>
  <c r="I13" l="1"/>
  <c r="R13"/>
  <c r="S13" s="1"/>
  <c r="K13" l="1"/>
  <c r="N13" s="1"/>
  <c r="E14" s="1"/>
  <c r="J13"/>
  <c r="P14" l="1"/>
  <c r="C15" s="1"/>
  <c r="Q15" s="1"/>
  <c r="M13"/>
  <c r="D14" s="1"/>
  <c r="L13"/>
  <c r="O14" l="1"/>
  <c r="B15" s="1"/>
  <c r="F14"/>
  <c r="G14"/>
  <c r="I14" l="1"/>
  <c r="R14"/>
  <c r="S14" s="1"/>
  <c r="K14" l="1"/>
  <c r="N14" s="1"/>
  <c r="E15" s="1"/>
  <c r="J14"/>
  <c r="P15" l="1"/>
  <c r="C16" s="1"/>
  <c r="Q16" s="1"/>
  <c r="G15"/>
  <c r="M14"/>
  <c r="D15" s="1"/>
  <c r="L14"/>
  <c r="O15" l="1"/>
  <c r="B16" s="1"/>
  <c r="F15"/>
  <c r="I15" l="1"/>
  <c r="R15"/>
  <c r="S15" s="1"/>
  <c r="K15" l="1"/>
  <c r="N15" s="1"/>
  <c r="E16" s="1"/>
  <c r="J15"/>
  <c r="L15" l="1"/>
  <c r="M15"/>
  <c r="D16" s="1"/>
  <c r="P16"/>
  <c r="C17" s="1"/>
  <c r="G16"/>
  <c r="Q17" l="1"/>
  <c r="O16"/>
  <c r="B17" s="1"/>
  <c r="F16"/>
  <c r="R16" l="1"/>
  <c r="S16" s="1"/>
  <c r="I16"/>
  <c r="K16" l="1"/>
  <c r="N16" s="1"/>
  <c r="E17" s="1"/>
  <c r="J16"/>
  <c r="P17" l="1"/>
  <c r="C18" s="1"/>
  <c r="M16"/>
  <c r="D17" s="1"/>
  <c r="L16"/>
  <c r="O17" l="1"/>
  <c r="B18" s="1"/>
  <c r="F17"/>
  <c r="Q18"/>
  <c r="G17"/>
  <c r="R17" l="1"/>
  <c r="S17" s="1"/>
  <c r="I17"/>
  <c r="K17" l="1"/>
  <c r="N17" s="1"/>
  <c r="E18" s="1"/>
  <c r="J17"/>
  <c r="P18" l="1"/>
  <c r="C19" s="1"/>
  <c r="M17"/>
  <c r="D18" s="1"/>
  <c r="L17"/>
  <c r="O18" l="1"/>
  <c r="B19" s="1"/>
  <c r="F18"/>
  <c r="Q19"/>
  <c r="G18"/>
  <c r="I18" l="1"/>
  <c r="R18"/>
  <c r="S18" s="1"/>
  <c r="K18" l="1"/>
  <c r="N18" s="1"/>
  <c r="E19" s="1"/>
  <c r="J18"/>
  <c r="P19" l="1"/>
  <c r="C20" s="1"/>
  <c r="L18"/>
  <c r="M18"/>
  <c r="D19" s="1"/>
  <c r="F19" l="1"/>
  <c r="O19"/>
  <c r="B20" s="1"/>
  <c r="Q20"/>
  <c r="G19"/>
  <c r="R19" l="1"/>
  <c r="S19" s="1"/>
  <c r="I19"/>
  <c r="K19" l="1"/>
  <c r="N19" s="1"/>
  <c r="E20" s="1"/>
  <c r="J19"/>
  <c r="P20" l="1"/>
  <c r="C21" s="1"/>
  <c r="Q21" s="1"/>
  <c r="L19"/>
  <c r="M19"/>
  <c r="D20" s="1"/>
  <c r="O20" l="1"/>
  <c r="B21" s="1"/>
  <c r="F20"/>
  <c r="G20"/>
  <c r="I20" l="1"/>
  <c r="R20"/>
  <c r="S20" s="1"/>
  <c r="J20" l="1"/>
  <c r="K20"/>
  <c r="N20" s="1"/>
  <c r="E21" s="1"/>
  <c r="M20" l="1"/>
  <c r="D21" s="1"/>
  <c r="L20"/>
  <c r="G21"/>
  <c r="P21"/>
  <c r="C22" s="1"/>
  <c r="Q22" s="1"/>
  <c r="O21" l="1"/>
  <c r="B22" s="1"/>
  <c r="F21"/>
  <c r="I21" l="1"/>
  <c r="R21"/>
  <c r="S21" s="1"/>
  <c r="J21" l="1"/>
  <c r="K21"/>
  <c r="N21" s="1"/>
  <c r="E22" s="1"/>
  <c r="L21" l="1"/>
  <c r="M21"/>
  <c r="D22" s="1"/>
  <c r="G22"/>
  <c r="P22"/>
  <c r="C23" s="1"/>
  <c r="Q23" s="1"/>
  <c r="F22" l="1"/>
  <c r="O22"/>
  <c r="B23" s="1"/>
  <c r="I22" l="1"/>
  <c r="R22"/>
  <c r="S22" s="1"/>
  <c r="K22" l="1"/>
  <c r="N22" s="1"/>
  <c r="E23" s="1"/>
  <c r="J22"/>
  <c r="P23" l="1"/>
  <c r="C24" s="1"/>
  <c r="Q24" s="1"/>
  <c r="M22"/>
  <c r="D23" s="1"/>
  <c r="L22"/>
  <c r="F23" l="1"/>
  <c r="O23"/>
  <c r="B24" s="1"/>
  <c r="G23"/>
  <c r="R23" l="1"/>
  <c r="S23" s="1"/>
  <c r="I23"/>
  <c r="J23" l="1"/>
  <c r="K23"/>
  <c r="N23" s="1"/>
  <c r="E24" s="1"/>
  <c r="P24" l="1"/>
  <c r="C25" s="1"/>
  <c r="Q25" s="1"/>
  <c r="M23"/>
  <c r="D24" s="1"/>
  <c r="L23"/>
  <c r="F24" l="1"/>
  <c r="O24"/>
  <c r="B25" s="1"/>
  <c r="G24"/>
  <c r="R24" l="1"/>
  <c r="S24" s="1"/>
  <c r="I24"/>
  <c r="K24" l="1"/>
  <c r="N24" s="1"/>
  <c r="E25" s="1"/>
  <c r="J24"/>
  <c r="P25" l="1"/>
  <c r="C26" s="1"/>
  <c r="Q26" s="1"/>
  <c r="L24"/>
  <c r="M24"/>
  <c r="D25" s="1"/>
  <c r="F25" l="1"/>
  <c r="O25"/>
  <c r="B26" s="1"/>
  <c r="G25"/>
  <c r="I25" l="1"/>
  <c r="R25"/>
  <c r="S25" s="1"/>
  <c r="J25" l="1"/>
  <c r="K25"/>
  <c r="N25" s="1"/>
  <c r="E26" s="1"/>
  <c r="M25" l="1"/>
  <c r="D26" s="1"/>
  <c r="L25"/>
  <c r="P26"/>
  <c r="C27" s="1"/>
  <c r="Q27" s="1"/>
  <c r="G26"/>
  <c r="F26" l="1"/>
  <c r="O26"/>
  <c r="B27" s="1"/>
  <c r="I26" l="1"/>
  <c r="R26"/>
  <c r="S26" s="1"/>
  <c r="K26" l="1"/>
  <c r="N26" s="1"/>
  <c r="E27" s="1"/>
  <c r="J26"/>
  <c r="P27" l="1"/>
  <c r="C28" s="1"/>
  <c r="Q28" s="1"/>
  <c r="G27"/>
  <c r="M26"/>
  <c r="D27" s="1"/>
  <c r="L26"/>
  <c r="F27" l="1"/>
  <c r="O27"/>
  <c r="B28" s="1"/>
  <c r="R27" l="1"/>
  <c r="S27" s="1"/>
  <c r="I27"/>
  <c r="K27" l="1"/>
  <c r="N27" s="1"/>
  <c r="E28" s="1"/>
  <c r="J27"/>
  <c r="P28" l="1"/>
  <c r="C29" s="1"/>
  <c r="Q29" s="1"/>
  <c r="L27"/>
  <c r="M27"/>
  <c r="D28" s="1"/>
  <c r="F28" l="1"/>
  <c r="O28"/>
  <c r="B29" s="1"/>
  <c r="G28"/>
  <c r="R28" l="1"/>
  <c r="S28" s="1"/>
  <c r="I28"/>
  <c r="K28" l="1"/>
  <c r="N28" s="1"/>
  <c r="E29" s="1"/>
  <c r="J28"/>
  <c r="P29" l="1"/>
  <c r="C30" s="1"/>
  <c r="Q30" s="1"/>
  <c r="G29"/>
  <c r="M28"/>
  <c r="D29" s="1"/>
  <c r="L28"/>
  <c r="F29" l="1"/>
  <c r="O29"/>
  <c r="B30" s="1"/>
  <c r="I29" l="1"/>
  <c r="R29"/>
  <c r="S29" s="1"/>
  <c r="K29" l="1"/>
  <c r="N29" s="1"/>
  <c r="E30" s="1"/>
  <c r="J29"/>
  <c r="P30" l="1"/>
  <c r="C31" s="1"/>
  <c r="Q31" s="1"/>
  <c r="L29"/>
  <c r="M29"/>
  <c r="D30" s="1"/>
  <c r="F30" l="1"/>
  <c r="O30"/>
  <c r="B31" s="1"/>
  <c r="G30"/>
  <c r="I30" l="1"/>
  <c r="R30"/>
  <c r="S30" s="1"/>
  <c r="J30" l="1"/>
  <c r="K30"/>
  <c r="N30" s="1"/>
  <c r="E31" s="1"/>
  <c r="P31" l="1"/>
  <c r="C32" s="1"/>
  <c r="Q32" s="1"/>
  <c r="L30"/>
  <c r="M30"/>
  <c r="D31" s="1"/>
  <c r="F31" l="1"/>
  <c r="O31"/>
  <c r="B32" s="1"/>
  <c r="G31"/>
  <c r="I31" l="1"/>
  <c r="R31"/>
  <c r="S31" s="1"/>
  <c r="K31" l="1"/>
  <c r="N31" s="1"/>
  <c r="E32" s="1"/>
  <c r="J31"/>
  <c r="P32" l="1"/>
  <c r="C33" s="1"/>
  <c r="Q33" s="1"/>
  <c r="G32"/>
  <c r="M31"/>
  <c r="D32" s="1"/>
  <c r="L31"/>
  <c r="F32" l="1"/>
  <c r="O32"/>
  <c r="B33" s="1"/>
  <c r="R32" l="1"/>
  <c r="S32" s="1"/>
  <c r="I32"/>
  <c r="J32" l="1"/>
  <c r="K32"/>
  <c r="N32" s="1"/>
  <c r="E33" s="1"/>
  <c r="L32" l="1"/>
  <c r="M32"/>
  <c r="D33" s="1"/>
  <c r="G33" s="1"/>
  <c r="P33"/>
  <c r="C34" s="1"/>
  <c r="Q34" s="1"/>
  <c r="F33" l="1"/>
  <c r="O33"/>
  <c r="B34" s="1"/>
  <c r="R33" l="1"/>
  <c r="S33" s="1"/>
  <c r="I33"/>
  <c r="J33" l="1"/>
  <c r="K33"/>
  <c r="N33" s="1"/>
  <c r="E34" s="1"/>
  <c r="L33" l="1"/>
  <c r="M33"/>
  <c r="D34" s="1"/>
  <c r="P34"/>
  <c r="C35" s="1"/>
  <c r="Q35" s="1"/>
  <c r="G34"/>
  <c r="F34" l="1"/>
  <c r="O34"/>
  <c r="B35" s="1"/>
  <c r="R34" l="1"/>
  <c r="S34" s="1"/>
  <c r="I34"/>
  <c r="J34" l="1"/>
  <c r="K34"/>
  <c r="N34" s="1"/>
  <c r="E35" s="1"/>
  <c r="L34" l="1"/>
  <c r="M34"/>
  <c r="D35" s="1"/>
  <c r="P35"/>
  <c r="C36" s="1"/>
  <c r="Q36" s="1"/>
  <c r="G35"/>
  <c r="F35" l="1"/>
  <c r="O35"/>
  <c r="B36" s="1"/>
  <c r="R35" l="1"/>
  <c r="S35" s="1"/>
  <c r="I35"/>
  <c r="J35" l="1"/>
  <c r="K35"/>
  <c r="N35" s="1"/>
  <c r="E36" s="1"/>
  <c r="M35" l="1"/>
  <c r="D36" s="1"/>
  <c r="L35"/>
  <c r="P36"/>
  <c r="C37" s="1"/>
  <c r="Q37" s="1"/>
  <c r="G36"/>
  <c r="F36" l="1"/>
  <c r="O36"/>
  <c r="B37" s="1"/>
  <c r="I36" l="1"/>
  <c r="R36"/>
  <c r="S36" s="1"/>
  <c r="J36" l="1"/>
  <c r="K36"/>
  <c r="N36" s="1"/>
  <c r="E37" s="1"/>
  <c r="M36" l="1"/>
  <c r="D37" s="1"/>
  <c r="L36"/>
  <c r="P37"/>
  <c r="C38" s="1"/>
  <c r="Q38" s="1"/>
  <c r="G37"/>
  <c r="F37" l="1"/>
  <c r="O37"/>
  <c r="B38" s="1"/>
  <c r="I37" l="1"/>
  <c r="R37"/>
  <c r="S37" s="1"/>
  <c r="J37" l="1"/>
  <c r="K37"/>
  <c r="N37" s="1"/>
  <c r="E38" s="1"/>
  <c r="M37" l="1"/>
  <c r="D38" s="1"/>
  <c r="L37"/>
  <c r="P38"/>
  <c r="C39" s="1"/>
  <c r="Q39" s="1"/>
  <c r="G38"/>
  <c r="F38" l="1"/>
  <c r="O38"/>
  <c r="B39" s="1"/>
  <c r="I38" l="1"/>
  <c r="R38"/>
  <c r="S38" s="1"/>
  <c r="K38" l="1"/>
  <c r="N38" s="1"/>
  <c r="E39" s="1"/>
  <c r="J38"/>
  <c r="P39" l="1"/>
  <c r="C40" s="1"/>
  <c r="Q40" s="1"/>
  <c r="L38"/>
  <c r="M38"/>
  <c r="D39" s="1"/>
  <c r="F39" l="1"/>
  <c r="O39"/>
  <c r="B40" s="1"/>
  <c r="G39"/>
  <c r="I39" l="1"/>
  <c r="R39"/>
  <c r="S39" s="1"/>
  <c r="J39" l="1"/>
  <c r="K39"/>
  <c r="N39" s="1"/>
  <c r="E40" s="1"/>
  <c r="M39" l="1"/>
  <c r="D40" s="1"/>
  <c r="L39"/>
  <c r="P40"/>
  <c r="C41" s="1"/>
  <c r="Q41" s="1"/>
  <c r="G40"/>
  <c r="F40" l="1"/>
  <c r="O40"/>
  <c r="B41" s="1"/>
  <c r="I40" l="1"/>
  <c r="R40"/>
  <c r="S40" s="1"/>
  <c r="K40" l="1"/>
  <c r="N40" s="1"/>
  <c r="E41" s="1"/>
  <c r="J40"/>
  <c r="P41" l="1"/>
  <c r="C42" s="1"/>
  <c r="Q42" s="1"/>
  <c r="G41"/>
  <c r="M40"/>
  <c r="D41" s="1"/>
  <c r="L40"/>
  <c r="F41" l="1"/>
  <c r="O41"/>
  <c r="B42" s="1"/>
  <c r="R41" l="1"/>
  <c r="S41" s="1"/>
  <c r="I41"/>
  <c r="J41" l="1"/>
  <c r="K41"/>
  <c r="N41" s="1"/>
  <c r="E42" s="1"/>
  <c r="M41" l="1"/>
  <c r="D42" s="1"/>
  <c r="L41"/>
  <c r="P42"/>
  <c r="C43" s="1"/>
  <c r="Q43" s="1"/>
  <c r="G42"/>
  <c r="F42" l="1"/>
  <c r="O42"/>
  <c r="B43" s="1"/>
  <c r="R42" l="1"/>
  <c r="S42" s="1"/>
  <c r="I42"/>
  <c r="K42" l="1"/>
  <c r="N42" s="1"/>
  <c r="E43" s="1"/>
  <c r="J42"/>
  <c r="P43" l="1"/>
  <c r="C44" s="1"/>
  <c r="Q44" s="1"/>
  <c r="L42"/>
  <c r="M42"/>
  <c r="D43" s="1"/>
  <c r="F43" l="1"/>
  <c r="O43"/>
  <c r="B44" s="1"/>
  <c r="G43"/>
  <c r="I43" l="1"/>
  <c r="R43"/>
  <c r="S43" s="1"/>
  <c r="K43" l="1"/>
  <c r="N43" s="1"/>
  <c r="E44" s="1"/>
  <c r="J43"/>
  <c r="P44" l="1"/>
  <c r="C45" s="1"/>
  <c r="Q45" s="1"/>
  <c r="L43"/>
  <c r="M43"/>
  <c r="D44" s="1"/>
  <c r="F44" l="1"/>
  <c r="O44"/>
  <c r="B45" s="1"/>
  <c r="G44"/>
  <c r="R44" l="1"/>
  <c r="S44" s="1"/>
  <c r="I44"/>
  <c r="K44" l="1"/>
  <c r="N44" s="1"/>
  <c r="E45" s="1"/>
  <c r="J44"/>
  <c r="P45" l="1"/>
  <c r="C46" s="1"/>
  <c r="Q46" s="1"/>
  <c r="L44"/>
  <c r="M44"/>
  <c r="D45" s="1"/>
  <c r="F45" l="1"/>
  <c r="O45"/>
  <c r="B46" s="1"/>
  <c r="G45"/>
  <c r="I45" l="1"/>
  <c r="R45"/>
  <c r="S45" s="1"/>
  <c r="K45" l="1"/>
  <c r="N45" s="1"/>
  <c r="E46" s="1"/>
  <c r="J45"/>
  <c r="P46" l="1"/>
  <c r="C47" s="1"/>
  <c r="Q47" s="1"/>
  <c r="L45"/>
  <c r="M45"/>
  <c r="D46" s="1"/>
  <c r="F46" l="1"/>
  <c r="O46"/>
  <c r="B47" s="1"/>
  <c r="G46"/>
  <c r="I46" l="1"/>
  <c r="R46"/>
  <c r="S46" s="1"/>
  <c r="K46" l="1"/>
  <c r="N46" s="1"/>
  <c r="E47" s="1"/>
  <c r="J46"/>
  <c r="P47" l="1"/>
  <c r="C48" s="1"/>
  <c r="Q48" s="1"/>
  <c r="L46"/>
  <c r="M46"/>
  <c r="D47" s="1"/>
  <c r="F47" l="1"/>
  <c r="O47"/>
  <c r="B48" s="1"/>
  <c r="G47"/>
  <c r="I47" l="1"/>
  <c r="R47"/>
  <c r="S47" s="1"/>
  <c r="J47" l="1"/>
  <c r="K47"/>
  <c r="N47" s="1"/>
  <c r="E48" s="1"/>
  <c r="M47" l="1"/>
  <c r="D48" s="1"/>
  <c r="L47"/>
  <c r="P48"/>
  <c r="C49" s="1"/>
  <c r="Q49" s="1"/>
  <c r="G48"/>
  <c r="F48" l="1"/>
  <c r="O48"/>
  <c r="B49" s="1"/>
  <c r="R48" l="1"/>
  <c r="S48" s="1"/>
  <c r="I48"/>
  <c r="J48" l="1"/>
  <c r="K48"/>
  <c r="N48" s="1"/>
  <c r="E49" s="1"/>
  <c r="P49" l="1"/>
  <c r="C50" s="1"/>
  <c r="Q50" s="1"/>
  <c r="G49"/>
  <c r="M48"/>
  <c r="D49" s="1"/>
  <c r="L48"/>
  <c r="F49" l="1"/>
  <c r="O49"/>
  <c r="B50" s="1"/>
  <c r="R49" l="1"/>
  <c r="S49" s="1"/>
  <c r="I49"/>
  <c r="K49" l="1"/>
  <c r="N49" s="1"/>
  <c r="E50" s="1"/>
  <c r="J49"/>
  <c r="L49" l="1"/>
  <c r="M49"/>
  <c r="D50" s="1"/>
  <c r="P50"/>
  <c r="C51" s="1"/>
  <c r="Q51" s="1"/>
  <c r="G50"/>
  <c r="F50" l="1"/>
  <c r="O50"/>
  <c r="B51" s="1"/>
  <c r="I50" l="1"/>
  <c r="R50"/>
  <c r="S50" s="1"/>
  <c r="K50" l="1"/>
  <c r="N50" s="1"/>
  <c r="E51" s="1"/>
  <c r="J50"/>
  <c r="P51" l="1"/>
  <c r="C52" s="1"/>
  <c r="Q52" s="1"/>
  <c r="L50"/>
  <c r="M50"/>
  <c r="D51" s="1"/>
  <c r="F51" l="1"/>
  <c r="O51"/>
  <c r="B52" s="1"/>
  <c r="G51"/>
  <c r="I51" l="1"/>
  <c r="R51"/>
  <c r="S51" s="1"/>
  <c r="K51" l="1"/>
  <c r="N51" s="1"/>
  <c r="E52" s="1"/>
  <c r="J51"/>
  <c r="P52" l="1"/>
  <c r="C53" s="1"/>
  <c r="Q53" s="1"/>
  <c r="L51"/>
  <c r="M51"/>
  <c r="D52" s="1"/>
  <c r="F52" l="1"/>
  <c r="O52"/>
  <c r="B53" s="1"/>
  <c r="G52"/>
  <c r="I52" l="1"/>
  <c r="R52"/>
  <c r="S52" s="1"/>
  <c r="J52" l="1"/>
  <c r="K52"/>
  <c r="N52" s="1"/>
  <c r="E53" s="1"/>
  <c r="L52" l="1"/>
  <c r="M52"/>
  <c r="D53" s="1"/>
  <c r="P53"/>
  <c r="C54" s="1"/>
  <c r="Q54" s="1"/>
  <c r="G53"/>
  <c r="F53" l="1"/>
  <c r="O53"/>
  <c r="B54" s="1"/>
  <c r="R53" l="1"/>
  <c r="S53" s="1"/>
  <c r="I53"/>
  <c r="K53" l="1"/>
  <c r="N53" s="1"/>
  <c r="E54" s="1"/>
  <c r="J53"/>
  <c r="P54" l="1"/>
  <c r="C55" s="1"/>
  <c r="Q55" s="1"/>
  <c r="G54"/>
  <c r="M53"/>
  <c r="D54" s="1"/>
  <c r="L53"/>
  <c r="O54" l="1"/>
  <c r="B55" s="1"/>
  <c r="F54"/>
  <c r="I54" l="1"/>
  <c r="R54"/>
  <c r="S54" s="1"/>
  <c r="J54" l="1"/>
  <c r="K54"/>
  <c r="N54" s="1"/>
  <c r="E55" s="1"/>
  <c r="M54" l="1"/>
  <c r="D55" s="1"/>
  <c r="L54"/>
  <c r="P55"/>
  <c r="C56" s="1"/>
  <c r="Q56" s="1"/>
  <c r="G55"/>
  <c r="F55" l="1"/>
  <c r="O55"/>
  <c r="B56" s="1"/>
  <c r="R55" l="1"/>
  <c r="S55" s="1"/>
  <c r="I55"/>
  <c r="K55" l="1"/>
  <c r="N55" s="1"/>
  <c r="E56" s="1"/>
  <c r="J55"/>
  <c r="P56" l="1"/>
  <c r="C57" s="1"/>
  <c r="Q57" s="1"/>
  <c r="G56"/>
  <c r="M55"/>
  <c r="D56" s="1"/>
  <c r="L55"/>
  <c r="F56" l="1"/>
  <c r="O56"/>
  <c r="B57" s="1"/>
  <c r="R56" l="1"/>
  <c r="S56" s="1"/>
  <c r="I56"/>
  <c r="K56" l="1"/>
  <c r="N56" s="1"/>
  <c r="E57" s="1"/>
  <c r="J56"/>
  <c r="P57" l="1"/>
  <c r="C58" s="1"/>
  <c r="Q58" s="1"/>
  <c r="G57"/>
  <c r="M56"/>
  <c r="D57" s="1"/>
  <c r="L56"/>
  <c r="O57" l="1"/>
  <c r="B58" s="1"/>
  <c r="F57"/>
  <c r="I57" l="1"/>
  <c r="R57"/>
  <c r="S57" s="1"/>
  <c r="K57" l="1"/>
  <c r="N57" s="1"/>
  <c r="E58" s="1"/>
  <c r="J57"/>
  <c r="P58" l="1"/>
  <c r="C59" s="1"/>
  <c r="Q59" s="1"/>
  <c r="L57"/>
  <c r="M57"/>
  <c r="D58" s="1"/>
  <c r="F58" l="1"/>
  <c r="O58"/>
  <c r="B59" s="1"/>
  <c r="G58"/>
  <c r="I58" l="1"/>
  <c r="R58"/>
  <c r="S58" s="1"/>
  <c r="K58" l="1"/>
  <c r="N58" s="1"/>
  <c r="E59" s="1"/>
  <c r="J58"/>
  <c r="P59" l="1"/>
  <c r="C60" s="1"/>
  <c r="Q60" s="1"/>
  <c r="L58"/>
  <c r="M58"/>
  <c r="D59" s="1"/>
  <c r="O59" l="1"/>
  <c r="B60" s="1"/>
  <c r="F59"/>
  <c r="G59"/>
  <c r="R59" l="1"/>
  <c r="S59" s="1"/>
  <c r="I59"/>
  <c r="K59" l="1"/>
  <c r="N59" s="1"/>
  <c r="E60" s="1"/>
  <c r="J59"/>
  <c r="P60" l="1"/>
  <c r="C61" s="1"/>
  <c r="Q61" s="1"/>
  <c r="L59"/>
  <c r="M59"/>
  <c r="D60" s="1"/>
  <c r="O60" l="1"/>
  <c r="B61" s="1"/>
  <c r="F60"/>
  <c r="G60"/>
  <c r="R60" l="1"/>
  <c r="S60" s="1"/>
  <c r="I60"/>
  <c r="J60" l="1"/>
  <c r="K60"/>
  <c r="N60" s="1"/>
  <c r="E61" s="1"/>
  <c r="M60" l="1"/>
  <c r="D61" s="1"/>
  <c r="L60"/>
  <c r="P61"/>
  <c r="C62" s="1"/>
  <c r="Q62" s="1"/>
  <c r="G61"/>
  <c r="F61" l="1"/>
  <c r="O61"/>
  <c r="B62" s="1"/>
  <c r="I61" l="1"/>
  <c r="R61"/>
  <c r="S61" s="1"/>
  <c r="K61" l="1"/>
  <c r="N61" s="1"/>
  <c r="E62" s="1"/>
  <c r="J61"/>
  <c r="P62" l="1"/>
  <c r="C63" s="1"/>
  <c r="Q63" s="1"/>
  <c r="L61"/>
  <c r="M61"/>
  <c r="D62" s="1"/>
  <c r="F62" l="1"/>
  <c r="O62"/>
  <c r="B63" s="1"/>
  <c r="G62"/>
  <c r="R62" l="1"/>
  <c r="S62" s="1"/>
  <c r="I62"/>
  <c r="J62" l="1"/>
  <c r="K62"/>
  <c r="N62" s="1"/>
  <c r="E63" s="1"/>
  <c r="M62" l="1"/>
  <c r="D63" s="1"/>
  <c r="L62"/>
  <c r="P63"/>
  <c r="C64" s="1"/>
  <c r="Q64" s="1"/>
  <c r="G63"/>
  <c r="O63" l="1"/>
  <c r="B64" s="1"/>
  <c r="F63"/>
  <c r="R63" l="1"/>
  <c r="S63" s="1"/>
  <c r="I63"/>
  <c r="J63" l="1"/>
  <c r="K63"/>
  <c r="N63" s="1"/>
  <c r="E64" s="1"/>
  <c r="L63" l="1"/>
  <c r="M63"/>
  <c r="D64" s="1"/>
  <c r="P64"/>
  <c r="C65" s="1"/>
  <c r="Q65" s="1"/>
  <c r="G64"/>
  <c r="F64" l="1"/>
  <c r="O64"/>
  <c r="B65" s="1"/>
  <c r="I64" l="1"/>
  <c r="R64"/>
  <c r="S64" s="1"/>
  <c r="J64" l="1"/>
  <c r="K64"/>
  <c r="N64" s="1"/>
  <c r="E65" s="1"/>
  <c r="L64" l="1"/>
  <c r="M64"/>
  <c r="D65" s="1"/>
  <c r="P65"/>
  <c r="C66" s="1"/>
  <c r="Q66" s="1"/>
  <c r="G65"/>
  <c r="F65" l="1"/>
  <c r="O65"/>
  <c r="B66" s="1"/>
  <c r="I65" l="1"/>
  <c r="R65"/>
  <c r="S65" s="1"/>
  <c r="K65" l="1"/>
  <c r="N65" s="1"/>
  <c r="E66" s="1"/>
  <c r="J65"/>
  <c r="P66" l="1"/>
  <c r="C67" s="1"/>
  <c r="Q67" s="1"/>
  <c r="M65"/>
  <c r="D66" s="1"/>
  <c r="L65"/>
  <c r="O66" l="1"/>
  <c r="B67" s="1"/>
  <c r="F66"/>
  <c r="G66"/>
  <c r="R66" l="1"/>
  <c r="S66" s="1"/>
  <c r="I66"/>
  <c r="K66" l="1"/>
  <c r="N66" s="1"/>
  <c r="E67" s="1"/>
  <c r="J66"/>
  <c r="P67" l="1"/>
  <c r="C68" s="1"/>
  <c r="Q68" s="1"/>
  <c r="L66"/>
  <c r="M66"/>
  <c r="D67" s="1"/>
  <c r="F67" l="1"/>
  <c r="O67"/>
  <c r="B68" s="1"/>
  <c r="G67"/>
  <c r="R67" l="1"/>
  <c r="S67" s="1"/>
  <c r="I67"/>
  <c r="K67" l="1"/>
  <c r="N67" s="1"/>
  <c r="E68" s="1"/>
  <c r="J67"/>
  <c r="P68" l="1"/>
  <c r="C69" s="1"/>
  <c r="Q69" s="1"/>
  <c r="L67"/>
  <c r="M67"/>
  <c r="D68" s="1"/>
  <c r="O68" l="1"/>
  <c r="B69" s="1"/>
  <c r="F68"/>
  <c r="G68"/>
  <c r="R68" l="1"/>
  <c r="S68" s="1"/>
  <c r="I68"/>
  <c r="K68" l="1"/>
  <c r="N68" s="1"/>
  <c r="E69" s="1"/>
  <c r="J68"/>
  <c r="P69" l="1"/>
  <c r="C70" s="1"/>
  <c r="Q70" s="1"/>
  <c r="L68"/>
  <c r="M68"/>
  <c r="D69" s="1"/>
  <c r="F69" l="1"/>
  <c r="O69"/>
  <c r="B70" s="1"/>
  <c r="G69"/>
  <c r="I69" l="1"/>
  <c r="R69"/>
  <c r="S69" s="1"/>
  <c r="K69" l="1"/>
  <c r="N69" s="1"/>
  <c r="E70" s="1"/>
  <c r="J69"/>
  <c r="P70" l="1"/>
  <c r="C71" s="1"/>
  <c r="Q71" s="1"/>
  <c r="G70"/>
  <c r="M69"/>
  <c r="D70" s="1"/>
  <c r="L69"/>
  <c r="F70" l="1"/>
  <c r="O70"/>
  <c r="B71" s="1"/>
  <c r="R70" l="1"/>
  <c r="S70" s="1"/>
  <c r="I70"/>
  <c r="J70" l="1"/>
  <c r="K70"/>
  <c r="N70" s="1"/>
  <c r="E71" s="1"/>
  <c r="L70" l="1"/>
  <c r="M70"/>
  <c r="D71" s="1"/>
  <c r="P71"/>
  <c r="C72" s="1"/>
  <c r="Q72" s="1"/>
  <c r="G71"/>
  <c r="O71" l="1"/>
  <c r="B72" s="1"/>
  <c r="F71"/>
  <c r="R71" l="1"/>
  <c r="S71" s="1"/>
  <c r="I71"/>
  <c r="J71" l="1"/>
  <c r="K71"/>
  <c r="N71" s="1"/>
  <c r="E72" s="1"/>
  <c r="P72" s="1"/>
  <c r="C73" s="1"/>
  <c r="Q73" s="1"/>
  <c r="L71" l="1"/>
  <c r="M71"/>
  <c r="D72" s="1"/>
  <c r="G72" l="1"/>
  <c r="F72"/>
  <c r="O72"/>
  <c r="B73" s="1"/>
  <c r="R72" l="1"/>
  <c r="S72" s="1"/>
  <c r="I72"/>
  <c r="J72" l="1"/>
  <c r="K72"/>
  <c r="N72" s="1"/>
  <c r="E73" s="1"/>
  <c r="L72" l="1"/>
  <c r="M72"/>
  <c r="D73" s="1"/>
  <c r="G73" s="1"/>
  <c r="P73"/>
  <c r="C74" s="1"/>
  <c r="Q74" s="1"/>
  <c r="O73" l="1"/>
  <c r="B74" s="1"/>
  <c r="F73"/>
  <c r="I73" l="1"/>
  <c r="R73"/>
  <c r="S73" s="1"/>
  <c r="J73" l="1"/>
  <c r="K73"/>
  <c r="N73" s="1"/>
  <c r="E74" s="1"/>
  <c r="P74" l="1"/>
  <c r="C75" s="1"/>
  <c r="Q75" s="1"/>
  <c r="G74"/>
  <c r="M73"/>
  <c r="D74" s="1"/>
  <c r="L73"/>
  <c r="F74" l="1"/>
  <c r="O74"/>
  <c r="B75" s="1"/>
  <c r="R74" l="1"/>
  <c r="S74" s="1"/>
  <c r="I74"/>
  <c r="J74" l="1"/>
  <c r="K74"/>
  <c r="N74" s="1"/>
  <c r="E75" s="1"/>
  <c r="L74" l="1"/>
  <c r="M74"/>
  <c r="D75" s="1"/>
  <c r="P75"/>
  <c r="C76" s="1"/>
  <c r="Q76" s="1"/>
  <c r="G75"/>
  <c r="F75" l="1"/>
  <c r="O75"/>
  <c r="B76" s="1"/>
  <c r="I75" l="1"/>
  <c r="R75"/>
  <c r="S75" s="1"/>
  <c r="K75" l="1"/>
  <c r="N75" s="1"/>
  <c r="E76" s="1"/>
  <c r="J75"/>
  <c r="P76" l="1"/>
  <c r="C77" s="1"/>
  <c r="Q77" s="1"/>
  <c r="M75"/>
  <c r="D76" s="1"/>
  <c r="L75"/>
  <c r="O76" l="1"/>
  <c r="B77" s="1"/>
  <c r="F76"/>
  <c r="G76"/>
  <c r="R76" l="1"/>
  <c r="S76" s="1"/>
  <c r="I76"/>
  <c r="K76" l="1"/>
  <c r="N76" s="1"/>
  <c r="E77" s="1"/>
  <c r="J76"/>
  <c r="P77" l="1"/>
  <c r="C78" s="1"/>
  <c r="Q78" s="1"/>
  <c r="G77"/>
  <c r="M76"/>
  <c r="D77" s="1"/>
  <c r="L76"/>
  <c r="O77" l="1"/>
  <c r="B78" s="1"/>
  <c r="F77"/>
  <c r="R77" l="1"/>
  <c r="S77" s="1"/>
  <c r="I77"/>
  <c r="K77" l="1"/>
  <c r="N77" s="1"/>
  <c r="E78" s="1"/>
  <c r="J77"/>
  <c r="P78" l="1"/>
  <c r="C79" s="1"/>
  <c r="Q79" s="1"/>
  <c r="G78"/>
  <c r="M77"/>
  <c r="D78" s="1"/>
  <c r="L77"/>
  <c r="F78" l="1"/>
  <c r="O78"/>
  <c r="B79" s="1"/>
  <c r="R78" l="1"/>
  <c r="S78" s="1"/>
  <c r="I78"/>
  <c r="K78" l="1"/>
  <c r="N78" s="1"/>
  <c r="E79" s="1"/>
  <c r="J78"/>
  <c r="P79" l="1"/>
  <c r="C80" s="1"/>
  <c r="Q80" s="1"/>
  <c r="L78"/>
  <c r="M78"/>
  <c r="D79" s="1"/>
  <c r="F79" l="1"/>
  <c r="O79"/>
  <c r="B80" s="1"/>
  <c r="G79"/>
  <c r="I79" l="1"/>
  <c r="R79"/>
  <c r="S79" s="1"/>
  <c r="K79" l="1"/>
  <c r="N79" s="1"/>
  <c r="E80" s="1"/>
  <c r="J79"/>
  <c r="P80" l="1"/>
  <c r="C81" s="1"/>
  <c r="Q81" s="1"/>
  <c r="L79"/>
  <c r="M79"/>
  <c r="D80" s="1"/>
  <c r="F80" l="1"/>
  <c r="O80"/>
  <c r="B81" s="1"/>
  <c r="G80"/>
  <c r="I80" l="1"/>
  <c r="R80"/>
  <c r="S80" s="1"/>
  <c r="K80" l="1"/>
  <c r="N80" s="1"/>
  <c r="E81" s="1"/>
  <c r="J80"/>
  <c r="P81" l="1"/>
  <c r="C82" s="1"/>
  <c r="Q82" s="1"/>
  <c r="L80"/>
  <c r="M80"/>
  <c r="D81" s="1"/>
  <c r="F81" l="1"/>
  <c r="O81"/>
  <c r="B82" s="1"/>
  <c r="G81"/>
  <c r="R81" l="1"/>
  <c r="S81" s="1"/>
  <c r="I81"/>
  <c r="K81" l="1"/>
  <c r="N81" s="1"/>
  <c r="E82" s="1"/>
  <c r="J81"/>
  <c r="P82" l="1"/>
  <c r="C83" s="1"/>
  <c r="Q83" s="1"/>
  <c r="L81"/>
  <c r="M81"/>
  <c r="D82" s="1"/>
  <c r="F82" l="1"/>
  <c r="O82"/>
  <c r="B83" s="1"/>
  <c r="G82"/>
  <c r="R82" l="1"/>
  <c r="S82" s="1"/>
  <c r="I82"/>
  <c r="K82" l="1"/>
  <c r="N82" s="1"/>
  <c r="E83" s="1"/>
  <c r="J82"/>
  <c r="P83" l="1"/>
  <c r="C84" s="1"/>
  <c r="Q84" s="1"/>
  <c r="L82"/>
  <c r="M82"/>
  <c r="D83" s="1"/>
  <c r="F83" l="1"/>
  <c r="O83"/>
  <c r="B84" s="1"/>
  <c r="G83"/>
  <c r="I83" l="1"/>
  <c r="R83"/>
  <c r="S83" s="1"/>
  <c r="K83" l="1"/>
  <c r="N83" s="1"/>
  <c r="E84" s="1"/>
  <c r="J83"/>
  <c r="P84" l="1"/>
  <c r="C85" s="1"/>
  <c r="Q85" s="1"/>
  <c r="M83"/>
  <c r="D84" s="1"/>
  <c r="L83"/>
  <c r="F84" l="1"/>
  <c r="O84"/>
  <c r="B85" s="1"/>
  <c r="G84"/>
  <c r="I84" l="1"/>
  <c r="R84"/>
  <c r="S84" s="1"/>
  <c r="K84" l="1"/>
  <c r="N84" s="1"/>
  <c r="E85" s="1"/>
  <c r="J84"/>
  <c r="P85" l="1"/>
  <c r="C86" s="1"/>
  <c r="Q86" s="1"/>
  <c r="L84"/>
  <c r="M84"/>
  <c r="D85" s="1"/>
  <c r="O85" l="1"/>
  <c r="B86" s="1"/>
  <c r="F85"/>
  <c r="G85"/>
  <c r="R85" l="1"/>
  <c r="S85" s="1"/>
  <c r="I85"/>
  <c r="K85" l="1"/>
  <c r="N85" s="1"/>
  <c r="E86" s="1"/>
  <c r="J85"/>
  <c r="P86" l="1"/>
  <c r="C87" s="1"/>
  <c r="Q87" s="1"/>
  <c r="M85"/>
  <c r="D86" s="1"/>
  <c r="L85"/>
  <c r="O86" l="1"/>
  <c r="B87" s="1"/>
  <c r="F86"/>
  <c r="G86"/>
  <c r="R86" l="1"/>
  <c r="S86" s="1"/>
  <c r="I86"/>
  <c r="K86" l="1"/>
  <c r="N86" s="1"/>
  <c r="E87" s="1"/>
  <c r="J86"/>
  <c r="P87" l="1"/>
  <c r="C88" s="1"/>
  <c r="Q88" s="1"/>
  <c r="M86"/>
  <c r="D87" s="1"/>
  <c r="L86"/>
  <c r="O87" l="1"/>
  <c r="B88" s="1"/>
  <c r="F87"/>
  <c r="G87"/>
  <c r="R87" l="1"/>
  <c r="S87" s="1"/>
  <c r="I87"/>
  <c r="K87" l="1"/>
  <c r="N87" s="1"/>
  <c r="E88" s="1"/>
  <c r="J87"/>
  <c r="P88" l="1"/>
  <c r="C89" s="1"/>
  <c r="Q89" s="1"/>
  <c r="M87"/>
  <c r="D88" s="1"/>
  <c r="L87"/>
  <c r="F88" l="1"/>
  <c r="O88"/>
  <c r="B89" s="1"/>
  <c r="G88"/>
  <c r="R88" l="1"/>
  <c r="S88" s="1"/>
  <c r="I88"/>
  <c r="K88" l="1"/>
  <c r="N88" s="1"/>
  <c r="E89" s="1"/>
  <c r="J88"/>
  <c r="P89" l="1"/>
  <c r="C90" s="1"/>
  <c r="Q90" s="1"/>
  <c r="L88"/>
  <c r="M88"/>
  <c r="D89" s="1"/>
  <c r="O89" l="1"/>
  <c r="B90" s="1"/>
  <c r="F89"/>
  <c r="G89"/>
  <c r="I89" l="1"/>
  <c r="R89"/>
  <c r="S89" s="1"/>
  <c r="K89" l="1"/>
  <c r="N89" s="1"/>
  <c r="E90" s="1"/>
  <c r="J89"/>
  <c r="P90" l="1"/>
  <c r="C91" s="1"/>
  <c r="Q91" s="1"/>
  <c r="M89"/>
  <c r="D90" s="1"/>
  <c r="L89"/>
  <c r="F90" l="1"/>
  <c r="O90"/>
  <c r="B91" s="1"/>
  <c r="G90"/>
  <c r="R90" l="1"/>
  <c r="S90" s="1"/>
  <c r="I90"/>
  <c r="J90" l="1"/>
  <c r="K90"/>
  <c r="N90" s="1"/>
  <c r="E91" s="1"/>
  <c r="L90" l="1"/>
  <c r="M90"/>
  <c r="D91" s="1"/>
  <c r="P91"/>
  <c r="C92" s="1"/>
  <c r="Q92" s="1"/>
  <c r="G91"/>
  <c r="O91" l="1"/>
  <c r="B92" s="1"/>
  <c r="F91"/>
  <c r="R91" l="1"/>
  <c r="S91" s="1"/>
  <c r="I91"/>
  <c r="K91" l="1"/>
  <c r="N91" s="1"/>
  <c r="E92" s="1"/>
  <c r="J91"/>
  <c r="P92" l="1"/>
  <c r="C93" s="1"/>
  <c r="Q93" s="1"/>
  <c r="M91"/>
  <c r="D92" s="1"/>
  <c r="L91"/>
  <c r="F92" l="1"/>
  <c r="O92"/>
  <c r="B93" s="1"/>
  <c r="G92"/>
  <c r="I92" l="1"/>
  <c r="R92"/>
  <c r="S92" s="1"/>
  <c r="K92" l="1"/>
  <c r="N92" s="1"/>
  <c r="E93" s="1"/>
  <c r="J92"/>
  <c r="P93" l="1"/>
  <c r="C94" s="1"/>
  <c r="Q94" s="1"/>
  <c r="M92"/>
  <c r="D93" s="1"/>
  <c r="L92"/>
  <c r="F93" l="1"/>
  <c r="O93"/>
  <c r="B94" s="1"/>
  <c r="G93"/>
  <c r="R93" l="1"/>
  <c r="S93" s="1"/>
  <c r="I93"/>
  <c r="J93" l="1"/>
  <c r="K93"/>
  <c r="N93" s="1"/>
  <c r="E94" s="1"/>
  <c r="L93" l="1"/>
  <c r="M93"/>
  <c r="D94" s="1"/>
  <c r="P94"/>
  <c r="C95" s="1"/>
  <c r="Q95" s="1"/>
  <c r="G94"/>
  <c r="O94" l="1"/>
  <c r="B95" s="1"/>
  <c r="F94"/>
  <c r="R94" l="1"/>
  <c r="S94" s="1"/>
  <c r="I94"/>
  <c r="J94" l="1"/>
  <c r="K94"/>
  <c r="N94" s="1"/>
  <c r="E95" s="1"/>
  <c r="M94" l="1"/>
  <c r="D95" s="1"/>
  <c r="L94"/>
  <c r="P95"/>
  <c r="C96" s="1"/>
  <c r="Q96" s="1"/>
  <c r="G95"/>
  <c r="F95" l="1"/>
  <c r="O95"/>
  <c r="B96" s="1"/>
  <c r="R95" l="1"/>
  <c r="S95" s="1"/>
  <c r="I95"/>
  <c r="J95" l="1"/>
  <c r="K95"/>
  <c r="N95" s="1"/>
  <c r="E96" s="1"/>
  <c r="M95" l="1"/>
  <c r="D96" s="1"/>
  <c r="L95"/>
  <c r="P96"/>
  <c r="C97" s="1"/>
  <c r="Q97" s="1"/>
  <c r="G96"/>
  <c r="F96" l="1"/>
  <c r="O96"/>
  <c r="B97" s="1"/>
  <c r="I96" l="1"/>
  <c r="R96"/>
  <c r="S96" s="1"/>
  <c r="K96" l="1"/>
  <c r="N96" s="1"/>
  <c r="E97" s="1"/>
  <c r="J96"/>
  <c r="P97" l="1"/>
  <c r="C98" s="1"/>
  <c r="Q98" s="1"/>
  <c r="L96"/>
  <c r="M96"/>
  <c r="D97" s="1"/>
  <c r="F97" l="1"/>
  <c r="O97"/>
  <c r="B98" s="1"/>
  <c r="G97"/>
  <c r="R97" l="1"/>
  <c r="S97" s="1"/>
  <c r="I97"/>
  <c r="J97" l="1"/>
  <c r="K97"/>
  <c r="N97" s="1"/>
  <c r="E98" s="1"/>
  <c r="M97" l="1"/>
  <c r="D98" s="1"/>
  <c r="L97"/>
  <c r="P98"/>
  <c r="C99" s="1"/>
  <c r="Q99" s="1"/>
  <c r="G98"/>
  <c r="F98" l="1"/>
  <c r="O98"/>
  <c r="B99" s="1"/>
  <c r="I98" l="1"/>
  <c r="R98"/>
  <c r="S98" s="1"/>
  <c r="J98" l="1"/>
  <c r="K98"/>
  <c r="N98" s="1"/>
  <c r="E99" s="1"/>
  <c r="L98" l="1"/>
  <c r="M98"/>
  <c r="D99" s="1"/>
  <c r="G99" s="1"/>
  <c r="P99"/>
  <c r="C100" s="1"/>
  <c r="Q100" s="1"/>
  <c r="F99" l="1"/>
  <c r="O99"/>
  <c r="B100" s="1"/>
  <c r="I99" l="1"/>
  <c r="R99"/>
  <c r="S99" s="1"/>
  <c r="K99" l="1"/>
  <c r="N99" s="1"/>
  <c r="E100" s="1"/>
  <c r="J99"/>
  <c r="P100" l="1"/>
  <c r="C101" s="1"/>
  <c r="Q101" s="1"/>
  <c r="L99"/>
  <c r="M99"/>
  <c r="D100" s="1"/>
  <c r="F100" l="1"/>
  <c r="O100"/>
  <c r="B101" s="1"/>
  <c r="G100"/>
  <c r="R100" l="1"/>
  <c r="S100" s="1"/>
  <c r="I100"/>
  <c r="J100" l="1"/>
  <c r="K100"/>
  <c r="N100" s="1"/>
  <c r="E101" s="1"/>
  <c r="M100" l="1"/>
  <c r="D101" s="1"/>
  <c r="L100"/>
  <c r="P101"/>
  <c r="C102" s="1"/>
  <c r="Q102" s="1"/>
  <c r="G101"/>
  <c r="F101" l="1"/>
  <c r="O101"/>
  <c r="B102" s="1"/>
  <c r="I101" l="1"/>
  <c r="R101"/>
  <c r="S101" s="1"/>
  <c r="J101" l="1"/>
  <c r="K101"/>
  <c r="N101" s="1"/>
  <c r="E102" s="1"/>
  <c r="M101" l="1"/>
  <c r="D102" s="1"/>
  <c r="L101"/>
  <c r="P102"/>
  <c r="C103" s="1"/>
  <c r="Q103" s="1"/>
  <c r="G102"/>
  <c r="F102" l="1"/>
  <c r="O102"/>
  <c r="B103" s="1"/>
  <c r="I102" l="1"/>
  <c r="R102"/>
  <c r="S102" s="1"/>
  <c r="J102" l="1"/>
  <c r="K102"/>
  <c r="N102" s="1"/>
  <c r="E103" s="1"/>
  <c r="L102" l="1"/>
  <c r="M102"/>
  <c r="D103" s="1"/>
  <c r="P103"/>
  <c r="C104" s="1"/>
  <c r="Q104" s="1"/>
  <c r="G103"/>
  <c r="F103" l="1"/>
  <c r="O103"/>
  <c r="B104" s="1"/>
  <c r="I103" l="1"/>
  <c r="R103"/>
  <c r="S103" s="1"/>
  <c r="K103" l="1"/>
  <c r="N103" s="1"/>
  <c r="E104" s="1"/>
  <c r="J103"/>
  <c r="P104" l="1"/>
  <c r="C105" s="1"/>
  <c r="Q105" s="1"/>
  <c r="L103"/>
  <c r="M103"/>
  <c r="D104" s="1"/>
  <c r="F104" l="1"/>
  <c r="O104"/>
  <c r="B105" s="1"/>
  <c r="G104"/>
  <c r="R104" l="1"/>
  <c r="S104" s="1"/>
  <c r="I104"/>
  <c r="J104" l="1"/>
  <c r="K104"/>
  <c r="N104" s="1"/>
  <c r="E105" s="1"/>
  <c r="L104" l="1"/>
  <c r="M104"/>
  <c r="D105" s="1"/>
  <c r="G105" s="1"/>
  <c r="P105"/>
  <c r="C106" s="1"/>
  <c r="Q106" s="1"/>
  <c r="F105" l="1"/>
  <c r="O105"/>
  <c r="B106" s="1"/>
  <c r="I105" l="1"/>
  <c r="R105"/>
  <c r="S105" s="1"/>
  <c r="J105" l="1"/>
  <c r="K105"/>
  <c r="N105" s="1"/>
  <c r="E106" s="1"/>
  <c r="M105" l="1"/>
  <c r="D106" s="1"/>
  <c r="L105"/>
  <c r="G106"/>
  <c r="P106"/>
  <c r="C107" s="1"/>
  <c r="Q107" s="1"/>
  <c r="F106" l="1"/>
  <c r="O106"/>
  <c r="B107" s="1"/>
  <c r="I106" l="1"/>
  <c r="R106"/>
  <c r="S106" s="1"/>
  <c r="J106" l="1"/>
  <c r="K106"/>
  <c r="N106" s="1"/>
  <c r="E107" s="1"/>
  <c r="L106" l="1"/>
  <c r="M106"/>
  <c r="D107" s="1"/>
  <c r="G107" s="1"/>
  <c r="P107"/>
  <c r="C108" s="1"/>
  <c r="Q108" s="1"/>
  <c r="F107" l="1"/>
  <c r="O107"/>
  <c r="B108" s="1"/>
  <c r="R107" l="1"/>
  <c r="S107" s="1"/>
  <c r="I107"/>
  <c r="J107" l="1"/>
  <c r="K107"/>
  <c r="N107" s="1"/>
  <c r="E108" s="1"/>
  <c r="M107" l="1"/>
  <c r="D108" s="1"/>
  <c r="L107"/>
  <c r="P108"/>
  <c r="C109" s="1"/>
  <c r="Q109" s="1"/>
  <c r="G108"/>
  <c r="F108" l="1"/>
  <c r="O108"/>
  <c r="B109" s="1"/>
  <c r="I108" l="1"/>
  <c r="R108"/>
  <c r="S108" s="1"/>
  <c r="J108" l="1"/>
  <c r="K108"/>
  <c r="N108" s="1"/>
  <c r="E109" s="1"/>
  <c r="L108" l="1"/>
  <c r="M108"/>
  <c r="D109" s="1"/>
  <c r="P109"/>
  <c r="C110" s="1"/>
  <c r="Q110" s="1"/>
  <c r="G109"/>
  <c r="O109" l="1"/>
  <c r="B110" s="1"/>
  <c r="F109"/>
  <c r="I109" l="1"/>
  <c r="R109"/>
  <c r="S109" s="1"/>
  <c r="K109" l="1"/>
  <c r="N109" s="1"/>
  <c r="E110" s="1"/>
  <c r="J109"/>
  <c r="P110" l="1"/>
  <c r="M109"/>
  <c r="D110" s="1"/>
  <c r="L109"/>
  <c r="O110" l="1"/>
  <c r="F110"/>
  <c r="G110"/>
  <c r="I110" l="1"/>
  <c r="R110"/>
  <c r="S110" s="1"/>
  <c r="K110" l="1"/>
  <c r="N110" s="1"/>
  <c r="J110"/>
  <c r="L110" l="1"/>
  <c r="M110"/>
</calcChain>
</file>

<file path=xl/sharedStrings.xml><?xml version="1.0" encoding="utf-8"?>
<sst xmlns="http://schemas.openxmlformats.org/spreadsheetml/2006/main" count="59" uniqueCount="47">
  <si>
    <t>drag coefficient</t>
  </si>
  <si>
    <r>
      <t>F</t>
    </r>
    <r>
      <rPr>
        <vertAlign val="subscript"/>
        <sz val="11"/>
        <color theme="1"/>
        <rFont val="Calibri"/>
        <family val="2"/>
        <scheme val="minor"/>
      </rPr>
      <t>g</t>
    </r>
  </si>
  <si>
    <r>
      <t>F</t>
    </r>
    <r>
      <rPr>
        <vertAlign val="subscript"/>
        <sz val="11"/>
        <color theme="1"/>
        <rFont val="Calibri"/>
        <family val="2"/>
        <scheme val="minor"/>
      </rPr>
      <t>D</t>
    </r>
  </si>
  <si>
    <t>a</t>
  </si>
  <si>
    <t>kg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</si>
  <si>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</si>
  <si>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t>g</t>
  </si>
  <si>
    <t>N/kg</t>
  </si>
  <si>
    <r>
      <t>v</t>
    </r>
    <r>
      <rPr>
        <vertAlign val="subscript"/>
        <sz val="11"/>
        <color theme="1"/>
        <rFont val="Calibri"/>
        <family val="2"/>
        <scheme val="minor"/>
      </rPr>
      <t>o</t>
    </r>
  </si>
  <si>
    <t>OBJECT</t>
  </si>
  <si>
    <t>PLANET</t>
  </si>
  <si>
    <t>LAUNCH</t>
  </si>
  <si>
    <r>
      <rPr>
        <sz val="11"/>
        <color theme="1"/>
        <rFont val="Calibri"/>
        <family val="2"/>
      </rPr>
      <t>θ</t>
    </r>
    <r>
      <rPr>
        <vertAlign val="subscript"/>
        <sz val="11"/>
        <color theme="1"/>
        <rFont val="Calibri"/>
        <family val="2"/>
      </rPr>
      <t>o</t>
    </r>
  </si>
  <si>
    <t>m/sec</t>
  </si>
  <si>
    <t>deg</t>
  </si>
  <si>
    <t>y</t>
  </si>
  <si>
    <t>m</t>
  </si>
  <si>
    <r>
      <t>y</t>
    </r>
    <r>
      <rPr>
        <vertAlign val="subscript"/>
        <sz val="11"/>
        <color theme="1"/>
        <rFont val="Calibri"/>
        <family val="2"/>
        <scheme val="minor"/>
      </rPr>
      <t>o</t>
    </r>
  </si>
  <si>
    <t>x</t>
  </si>
  <si>
    <t>v</t>
  </si>
  <si>
    <t>area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</si>
  <si>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</si>
  <si>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air density</t>
  </si>
  <si>
    <r>
      <t>v</t>
    </r>
    <r>
      <rPr>
        <vertAlign val="subscript"/>
        <sz val="11"/>
        <color theme="1"/>
        <rFont val="Calibri"/>
        <family val="2"/>
        <scheme val="minor"/>
      </rPr>
      <t>x</t>
    </r>
  </si>
  <si>
    <r>
      <t>v</t>
    </r>
    <r>
      <rPr>
        <vertAlign val="subscript"/>
        <sz val="11"/>
        <color theme="1"/>
        <rFont val="Calibri"/>
        <family val="2"/>
        <scheme val="minor"/>
      </rPr>
      <t>y</t>
    </r>
  </si>
  <si>
    <r>
      <t>a</t>
    </r>
    <r>
      <rPr>
        <vertAlign val="subscript"/>
        <sz val="11"/>
        <color theme="1"/>
        <rFont val="Calibri"/>
        <family val="2"/>
        <scheme val="minor"/>
      </rPr>
      <t>x</t>
    </r>
  </si>
  <si>
    <r>
      <t>a</t>
    </r>
    <r>
      <rPr>
        <vertAlign val="subscript"/>
        <sz val="11"/>
        <color theme="1"/>
        <rFont val="Calibri"/>
        <family val="2"/>
        <scheme val="minor"/>
      </rPr>
      <t>y</t>
    </r>
  </si>
  <si>
    <t>θ</t>
  </si>
  <si>
    <t>t</t>
  </si>
  <si>
    <t>dt</t>
  </si>
  <si>
    <t>sec</t>
  </si>
  <si>
    <t>dx</t>
  </si>
  <si>
    <t>dy</t>
  </si>
  <si>
    <r>
      <t>dv</t>
    </r>
    <r>
      <rPr>
        <vertAlign val="subscript"/>
        <sz val="11"/>
        <color theme="1"/>
        <rFont val="Calibri"/>
        <family val="2"/>
        <scheme val="minor"/>
      </rPr>
      <t>x</t>
    </r>
  </si>
  <si>
    <r>
      <t>dv</t>
    </r>
    <r>
      <rPr>
        <vertAlign val="subscript"/>
        <sz val="11"/>
        <color theme="1"/>
        <rFont val="Calibri"/>
        <family val="2"/>
        <scheme val="minor"/>
      </rPr>
      <t>y</t>
    </r>
  </si>
  <si>
    <t>(sec)</t>
  </si>
  <si>
    <t>(m)</t>
  </si>
  <si>
    <t>(m/sec)</t>
  </si>
  <si>
    <t>(deg)</t>
  </si>
  <si>
    <t>(N)</t>
  </si>
  <si>
    <r>
      <t>(m/sec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</si>
  <si>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mass</t>
  </si>
  <si>
    <t>SIM: Projectile Motion w/Air Resistance</t>
  </si>
  <si>
    <t>PE</t>
  </si>
  <si>
    <t>(J)</t>
  </si>
  <si>
    <t>KE</t>
  </si>
  <si>
    <t>ME=PE+KE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</si>
</sst>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trajectory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calc!$C$9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calc!$B$11:$B$110</c:f>
              <c:numCache>
                <c:formatCode>General</c:formatCode>
                <c:ptCount val="100"/>
                <c:pt idx="0">
                  <c:v>0</c:v>
                </c:pt>
                <c:pt idx="1">
                  <c:v>7.5000000000000018</c:v>
                </c:pt>
                <c:pt idx="2">
                  <c:v>15.000000000000004</c:v>
                </c:pt>
                <c:pt idx="3">
                  <c:v>22.500000000000007</c:v>
                </c:pt>
                <c:pt idx="4">
                  <c:v>30.000000000000007</c:v>
                </c:pt>
                <c:pt idx="5">
                  <c:v>37.500000000000007</c:v>
                </c:pt>
                <c:pt idx="6">
                  <c:v>45.000000000000007</c:v>
                </c:pt>
                <c:pt idx="7">
                  <c:v>52.500000000000007</c:v>
                </c:pt>
                <c:pt idx="8">
                  <c:v>60.000000000000007</c:v>
                </c:pt>
                <c:pt idx="9">
                  <c:v>67.500000000000014</c:v>
                </c:pt>
                <c:pt idx="10">
                  <c:v>75.000000000000014</c:v>
                </c:pt>
                <c:pt idx="11">
                  <c:v>82.500000000000014</c:v>
                </c:pt>
                <c:pt idx="12">
                  <c:v>90.000000000000014</c:v>
                </c:pt>
                <c:pt idx="13">
                  <c:v>97.500000000000014</c:v>
                </c:pt>
                <c:pt idx="14">
                  <c:v>105.00000000000001</c:v>
                </c:pt>
                <c:pt idx="15">
                  <c:v>112.50000000000001</c:v>
                </c:pt>
                <c:pt idx="16">
                  <c:v>120.00000000000001</c:v>
                </c:pt>
                <c:pt idx="17">
                  <c:v>127.50000000000001</c:v>
                </c:pt>
                <c:pt idx="18">
                  <c:v>135.00000000000003</c:v>
                </c:pt>
                <c:pt idx="19">
                  <c:v>142.50000000000003</c:v>
                </c:pt>
                <c:pt idx="20">
                  <c:v>150.00000000000003</c:v>
                </c:pt>
                <c:pt idx="21">
                  <c:v>157.50000000000003</c:v>
                </c:pt>
                <c:pt idx="22">
                  <c:v>165.00000000000003</c:v>
                </c:pt>
                <c:pt idx="23">
                  <c:v>172.50000000000003</c:v>
                </c:pt>
                <c:pt idx="24">
                  <c:v>180.00000000000003</c:v>
                </c:pt>
                <c:pt idx="25">
                  <c:v>187.50000000000003</c:v>
                </c:pt>
                <c:pt idx="26">
                  <c:v>195.00000000000003</c:v>
                </c:pt>
                <c:pt idx="27">
                  <c:v>202.50000000000003</c:v>
                </c:pt>
                <c:pt idx="28">
                  <c:v>210.00000000000003</c:v>
                </c:pt>
                <c:pt idx="29">
                  <c:v>217.50000000000003</c:v>
                </c:pt>
                <c:pt idx="30">
                  <c:v>225.00000000000003</c:v>
                </c:pt>
                <c:pt idx="31">
                  <c:v>232.50000000000003</c:v>
                </c:pt>
                <c:pt idx="32">
                  <c:v>240.00000000000003</c:v>
                </c:pt>
                <c:pt idx="33">
                  <c:v>247.50000000000003</c:v>
                </c:pt>
                <c:pt idx="34">
                  <c:v>255.00000000000003</c:v>
                </c:pt>
                <c:pt idx="35">
                  <c:v>262.50000000000006</c:v>
                </c:pt>
                <c:pt idx="36">
                  <c:v>270.00000000000006</c:v>
                </c:pt>
                <c:pt idx="37">
                  <c:v>277.50000000000006</c:v>
                </c:pt>
                <c:pt idx="38">
                  <c:v>285.00000000000006</c:v>
                </c:pt>
                <c:pt idx="39">
                  <c:v>292.50000000000006</c:v>
                </c:pt>
                <c:pt idx="40">
                  <c:v>300.00000000000006</c:v>
                </c:pt>
                <c:pt idx="41">
                  <c:v>307.50000000000006</c:v>
                </c:pt>
                <c:pt idx="42">
                  <c:v>315.00000000000006</c:v>
                </c:pt>
                <c:pt idx="43">
                  <c:v>322.50000000000006</c:v>
                </c:pt>
                <c:pt idx="44">
                  <c:v>330.00000000000006</c:v>
                </c:pt>
                <c:pt idx="45">
                  <c:v>337.50000000000006</c:v>
                </c:pt>
                <c:pt idx="46">
                  <c:v>345.00000000000006</c:v>
                </c:pt>
                <c:pt idx="47">
                  <c:v>352.50000000000006</c:v>
                </c:pt>
                <c:pt idx="48">
                  <c:v>360.00000000000006</c:v>
                </c:pt>
                <c:pt idx="49">
                  <c:v>367.50000000000006</c:v>
                </c:pt>
                <c:pt idx="50">
                  <c:v>375.00000000000006</c:v>
                </c:pt>
                <c:pt idx="51">
                  <c:v>382.50000000000006</c:v>
                </c:pt>
                <c:pt idx="52">
                  <c:v>390.00000000000006</c:v>
                </c:pt>
                <c:pt idx="53">
                  <c:v>397.50000000000006</c:v>
                </c:pt>
                <c:pt idx="54">
                  <c:v>405.00000000000006</c:v>
                </c:pt>
                <c:pt idx="55">
                  <c:v>412.50000000000006</c:v>
                </c:pt>
                <c:pt idx="56">
                  <c:v>420.00000000000006</c:v>
                </c:pt>
                <c:pt idx="57">
                  <c:v>427.50000000000006</c:v>
                </c:pt>
                <c:pt idx="58">
                  <c:v>435.00000000000006</c:v>
                </c:pt>
                <c:pt idx="59">
                  <c:v>442.50000000000006</c:v>
                </c:pt>
                <c:pt idx="60">
                  <c:v>450.00000000000006</c:v>
                </c:pt>
                <c:pt idx="61">
                  <c:v>457.50000000000006</c:v>
                </c:pt>
                <c:pt idx="62">
                  <c:v>465.00000000000006</c:v>
                </c:pt>
                <c:pt idx="63">
                  <c:v>472.50000000000006</c:v>
                </c:pt>
                <c:pt idx="64">
                  <c:v>480.00000000000006</c:v>
                </c:pt>
                <c:pt idx="65">
                  <c:v>487.50000000000006</c:v>
                </c:pt>
                <c:pt idx="66">
                  <c:v>495.00000000000006</c:v>
                </c:pt>
                <c:pt idx="67">
                  <c:v>502.50000000000006</c:v>
                </c:pt>
                <c:pt idx="68">
                  <c:v>510.00000000000006</c:v>
                </c:pt>
                <c:pt idx="69">
                  <c:v>517.50000000000011</c:v>
                </c:pt>
                <c:pt idx="70">
                  <c:v>525.00000000000011</c:v>
                </c:pt>
                <c:pt idx="71">
                  <c:v>532.50000000000011</c:v>
                </c:pt>
                <c:pt idx="72">
                  <c:v>540.00000000000011</c:v>
                </c:pt>
                <c:pt idx="73">
                  <c:v>547.50000000000011</c:v>
                </c:pt>
                <c:pt idx="74">
                  <c:v>555.00000000000011</c:v>
                </c:pt>
                <c:pt idx="75">
                  <c:v>562.50000000000011</c:v>
                </c:pt>
                <c:pt idx="76">
                  <c:v>570.00000000000011</c:v>
                </c:pt>
                <c:pt idx="77">
                  <c:v>577.50000000000011</c:v>
                </c:pt>
                <c:pt idx="78">
                  <c:v>585.00000000000011</c:v>
                </c:pt>
                <c:pt idx="79">
                  <c:v>592.50000000000011</c:v>
                </c:pt>
                <c:pt idx="80">
                  <c:v>600.00000000000011</c:v>
                </c:pt>
                <c:pt idx="81">
                  <c:v>607.50000000000011</c:v>
                </c:pt>
                <c:pt idx="82">
                  <c:v>615.00000000000011</c:v>
                </c:pt>
                <c:pt idx="83">
                  <c:v>622.50000000000011</c:v>
                </c:pt>
                <c:pt idx="84">
                  <c:v>630.00000000000011</c:v>
                </c:pt>
                <c:pt idx="85">
                  <c:v>637.50000000000011</c:v>
                </c:pt>
                <c:pt idx="86">
                  <c:v>645.00000000000011</c:v>
                </c:pt>
                <c:pt idx="87">
                  <c:v>652.50000000000011</c:v>
                </c:pt>
                <c:pt idx="88">
                  <c:v>660.00000000000011</c:v>
                </c:pt>
                <c:pt idx="89">
                  <c:v>667.50000000000011</c:v>
                </c:pt>
                <c:pt idx="90">
                  <c:v>675.00000000000011</c:v>
                </c:pt>
                <c:pt idx="91">
                  <c:v>682.50000000000011</c:v>
                </c:pt>
                <c:pt idx="92">
                  <c:v>690.00000000000011</c:v>
                </c:pt>
                <c:pt idx="93">
                  <c:v>697.50000000000011</c:v>
                </c:pt>
                <c:pt idx="94">
                  <c:v>705.00000000000011</c:v>
                </c:pt>
                <c:pt idx="95">
                  <c:v>712.50000000000011</c:v>
                </c:pt>
                <c:pt idx="96">
                  <c:v>720.00000000000011</c:v>
                </c:pt>
                <c:pt idx="97">
                  <c:v>727.50000000000011</c:v>
                </c:pt>
                <c:pt idx="98">
                  <c:v>735.00000000000011</c:v>
                </c:pt>
                <c:pt idx="99">
                  <c:v>742.50000000000011</c:v>
                </c:pt>
              </c:numCache>
            </c:numRef>
          </c:xVal>
          <c:yVal>
            <c:numRef>
              <c:f>calc!$C$11:$C$110</c:f>
              <c:numCache>
                <c:formatCode>General</c:formatCode>
                <c:ptCount val="100"/>
                <c:pt idx="0">
                  <c:v>0</c:v>
                </c:pt>
                <c:pt idx="1">
                  <c:v>12.99038105676658</c:v>
                </c:pt>
                <c:pt idx="2">
                  <c:v>25.588762113533161</c:v>
                </c:pt>
                <c:pt idx="3">
                  <c:v>37.795143170299738</c:v>
                </c:pt>
                <c:pt idx="4">
                  <c:v>49.609524227066316</c:v>
                </c:pt>
                <c:pt idx="5">
                  <c:v>61.031905283832899</c:v>
                </c:pt>
                <c:pt idx="6">
                  <c:v>72.062286340599485</c:v>
                </c:pt>
                <c:pt idx="7">
                  <c:v>82.700667397366061</c:v>
                </c:pt>
                <c:pt idx="8">
                  <c:v>92.947048454132641</c:v>
                </c:pt>
                <c:pt idx="9">
                  <c:v>102.80142951089923</c:v>
                </c:pt>
                <c:pt idx="10">
                  <c:v>112.2638105676658</c:v>
                </c:pt>
                <c:pt idx="11">
                  <c:v>121.33419162443238</c:v>
                </c:pt>
                <c:pt idx="12">
                  <c:v>130.01257268119895</c:v>
                </c:pt>
                <c:pt idx="13">
                  <c:v>138.29895373796552</c:v>
                </c:pt>
                <c:pt idx="14">
                  <c:v>146.1933347947321</c:v>
                </c:pt>
                <c:pt idx="15">
                  <c:v>153.69571585149868</c:v>
                </c:pt>
                <c:pt idx="16">
                  <c:v>160.80609690826526</c:v>
                </c:pt>
                <c:pt idx="17">
                  <c:v>167.52447796503185</c:v>
                </c:pt>
                <c:pt idx="18">
                  <c:v>173.85085902179841</c:v>
                </c:pt>
                <c:pt idx="19">
                  <c:v>179.78524007856498</c:v>
                </c:pt>
                <c:pt idx="20">
                  <c:v>185.32762113533155</c:v>
                </c:pt>
                <c:pt idx="21">
                  <c:v>190.47800219209813</c:v>
                </c:pt>
                <c:pt idx="22">
                  <c:v>195.23638324886471</c:v>
                </c:pt>
                <c:pt idx="23">
                  <c:v>199.6027643056313</c:v>
                </c:pt>
                <c:pt idx="24">
                  <c:v>203.57714536239789</c:v>
                </c:pt>
                <c:pt idx="25">
                  <c:v>207.15952641916445</c:v>
                </c:pt>
                <c:pt idx="26">
                  <c:v>210.34990747593102</c:v>
                </c:pt>
                <c:pt idx="27">
                  <c:v>213.14828853269759</c:v>
                </c:pt>
                <c:pt idx="28">
                  <c:v>215.55466958946417</c:v>
                </c:pt>
                <c:pt idx="29">
                  <c:v>217.56905064623075</c:v>
                </c:pt>
                <c:pt idx="30">
                  <c:v>219.19143170299733</c:v>
                </c:pt>
                <c:pt idx="31">
                  <c:v>220.42181275976392</c:v>
                </c:pt>
                <c:pt idx="32">
                  <c:v>221.26019381653049</c:v>
                </c:pt>
                <c:pt idx="33">
                  <c:v>221.70657487329706</c:v>
                </c:pt>
                <c:pt idx="34">
                  <c:v>221.76095593006363</c:v>
                </c:pt>
                <c:pt idx="35">
                  <c:v>221.42333698683021</c:v>
                </c:pt>
                <c:pt idx="36">
                  <c:v>220.69371804359679</c:v>
                </c:pt>
                <c:pt idx="37">
                  <c:v>219.57209910036337</c:v>
                </c:pt>
                <c:pt idx="38">
                  <c:v>218.05848015712994</c:v>
                </c:pt>
                <c:pt idx="39">
                  <c:v>216.1528612138965</c:v>
                </c:pt>
                <c:pt idx="40">
                  <c:v>213.85524227066307</c:v>
                </c:pt>
                <c:pt idx="41">
                  <c:v>211.16562332742964</c:v>
                </c:pt>
                <c:pt idx="42">
                  <c:v>208.08400438419622</c:v>
                </c:pt>
                <c:pt idx="43">
                  <c:v>204.6103854409628</c:v>
                </c:pt>
                <c:pt idx="44">
                  <c:v>200.74476649772939</c:v>
                </c:pt>
                <c:pt idx="45">
                  <c:v>196.48714755449595</c:v>
                </c:pt>
                <c:pt idx="46">
                  <c:v>191.83752861126251</c:v>
                </c:pt>
                <c:pt idx="47">
                  <c:v>186.79590966802908</c:v>
                </c:pt>
                <c:pt idx="48">
                  <c:v>181.36229072479566</c:v>
                </c:pt>
                <c:pt idx="49">
                  <c:v>175.53667178156223</c:v>
                </c:pt>
                <c:pt idx="50">
                  <c:v>169.31905283832882</c:v>
                </c:pt>
                <c:pt idx="51">
                  <c:v>162.7094338950954</c:v>
                </c:pt>
                <c:pt idx="52">
                  <c:v>155.70781495186196</c:v>
                </c:pt>
                <c:pt idx="53">
                  <c:v>148.31419600862853</c:v>
                </c:pt>
                <c:pt idx="54">
                  <c:v>140.5285770653951</c:v>
                </c:pt>
                <c:pt idx="55">
                  <c:v>132.35095812216167</c:v>
                </c:pt>
                <c:pt idx="56">
                  <c:v>123.78133917892825</c:v>
                </c:pt>
                <c:pt idx="57">
                  <c:v>114.81972023569482</c:v>
                </c:pt>
                <c:pt idx="58">
                  <c:v>105.46610129246139</c:v>
                </c:pt>
                <c:pt idx="59">
                  <c:v>95.720482349227964</c:v>
                </c:pt>
                <c:pt idx="60">
                  <c:v>85.58286340599453</c:v>
                </c:pt>
                <c:pt idx="61">
                  <c:v>75.0532444627611</c:v>
                </c:pt>
                <c:pt idx="62">
                  <c:v>64.131625519527674</c:v>
                </c:pt>
                <c:pt idx="63">
                  <c:v>52.818006576294245</c:v>
                </c:pt>
                <c:pt idx="64">
                  <c:v>41.112387633060813</c:v>
                </c:pt>
                <c:pt idx="65">
                  <c:v>29.014768689827385</c:v>
                </c:pt>
                <c:pt idx="66">
                  <c:v>16.525149746593954</c:v>
                </c:pt>
                <c:pt idx="67">
                  <c:v>3.6435308033605249</c:v>
                </c:pt>
                <c:pt idx="68">
                  <c:v>-9.6300881398729032</c:v>
                </c:pt>
                <c:pt idx="69">
                  <c:v>-23.295707083106329</c:v>
                </c:pt>
                <c:pt idx="70">
                  <c:v>-37.353326026339758</c:v>
                </c:pt>
                <c:pt idx="71">
                  <c:v>-51.802944969573183</c:v>
                </c:pt>
                <c:pt idx="72">
                  <c:v>-66.644563912806603</c:v>
                </c:pt>
                <c:pt idx="73">
                  <c:v>-81.878182856040027</c:v>
                </c:pt>
                <c:pt idx="74">
                  <c:v>-97.503801799273447</c:v>
                </c:pt>
                <c:pt idx="75">
                  <c:v>-113.52142074250686</c:v>
                </c:pt>
                <c:pt idx="76">
                  <c:v>-129.93103968574027</c:v>
                </c:pt>
                <c:pt idx="77">
                  <c:v>-146.7326586289737</c:v>
                </c:pt>
                <c:pt idx="78">
                  <c:v>-163.92627757220711</c:v>
                </c:pt>
                <c:pt idx="79">
                  <c:v>-181.51189651544053</c:v>
                </c:pt>
                <c:pt idx="80">
                  <c:v>-199.48951545867394</c:v>
                </c:pt>
                <c:pt idx="81">
                  <c:v>-217.85913440190734</c:v>
                </c:pt>
                <c:pt idx="82">
                  <c:v>-236.62075334514074</c:v>
                </c:pt>
                <c:pt idx="83">
                  <c:v>-255.77437228837414</c:v>
                </c:pt>
                <c:pt idx="84">
                  <c:v>-275.31999123160756</c:v>
                </c:pt>
                <c:pt idx="85">
                  <c:v>-295.25761017484098</c:v>
                </c:pt>
                <c:pt idx="86">
                  <c:v>-315.58722911807439</c:v>
                </c:pt>
                <c:pt idx="87">
                  <c:v>-336.3088480613078</c:v>
                </c:pt>
                <c:pt idx="88">
                  <c:v>-357.4224670045412</c:v>
                </c:pt>
                <c:pt idx="89">
                  <c:v>-378.9280859477746</c:v>
                </c:pt>
                <c:pt idx="90">
                  <c:v>-400.825704891008</c:v>
                </c:pt>
                <c:pt idx="91">
                  <c:v>-423.11532383424139</c:v>
                </c:pt>
                <c:pt idx="92">
                  <c:v>-445.79694277747478</c:v>
                </c:pt>
                <c:pt idx="93">
                  <c:v>-468.87056172070817</c:v>
                </c:pt>
                <c:pt idx="94">
                  <c:v>-492.33618066394155</c:v>
                </c:pt>
                <c:pt idx="95">
                  <c:v>-516.19379960717492</c:v>
                </c:pt>
                <c:pt idx="96">
                  <c:v>-540.4434185504083</c:v>
                </c:pt>
                <c:pt idx="97">
                  <c:v>-565.08503749364172</c:v>
                </c:pt>
                <c:pt idx="98">
                  <c:v>-590.11865643687509</c:v>
                </c:pt>
                <c:pt idx="99">
                  <c:v>-615.5442753801085</c:v>
                </c:pt>
              </c:numCache>
            </c:numRef>
          </c:yVal>
        </c:ser>
        <c:axId val="68414464"/>
        <c:axId val="77624832"/>
      </c:scatterChart>
      <c:valAx>
        <c:axId val="68414464"/>
        <c:scaling>
          <c:orientation val="minMax"/>
          <c:max val="50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(m)</a:t>
                </a:r>
              </a:p>
            </c:rich>
          </c:tx>
          <c:layout/>
        </c:title>
        <c:numFmt formatCode="General" sourceLinked="1"/>
        <c:tickLblPos val="nextTo"/>
        <c:crossAx val="77624832"/>
        <c:crosses val="autoZero"/>
        <c:crossBetween val="midCat"/>
      </c:valAx>
      <c:valAx>
        <c:axId val="77624832"/>
        <c:scaling>
          <c:orientation val="minMax"/>
          <c:max val="500"/>
          <c:min val="-2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 (m)</a:t>
                </a:r>
              </a:p>
            </c:rich>
          </c:tx>
          <c:layout/>
        </c:title>
        <c:numFmt formatCode="General" sourceLinked="1"/>
        <c:tickLblPos val="nextTo"/>
        <c:crossAx val="68414464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v(t)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calc!$F$9</c:f>
              <c:strCache>
                <c:ptCount val="1"/>
                <c:pt idx="0">
                  <c:v>v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calc!$A$11:$A$110</c:f>
              <c:numCache>
                <c:formatCode>General</c:formatCode>
                <c:ptCount val="100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</c:numCache>
            </c:numRef>
          </c:xVal>
          <c:yVal>
            <c:numRef>
              <c:f>calc!$F$11:$F$110</c:f>
              <c:numCache>
                <c:formatCode>General</c:formatCode>
                <c:ptCount val="100"/>
                <c:pt idx="0">
                  <c:v>75</c:v>
                </c:pt>
                <c:pt idx="1">
                  <c:v>73.309140844013271</c:v>
                </c:pt>
                <c:pt idx="2">
                  <c:v>71.632000269256409</c:v>
                </c:pt>
                <c:pt idx="3">
                  <c:v>69.96956476827711</c:v>
                </c:pt>
                <c:pt idx="4">
                  <c:v>68.322907762693333</c:v>
                </c:pt>
                <c:pt idx="5">
                  <c:v>66.693197977281585</c:v>
                </c:pt>
                <c:pt idx="6">
                  <c:v>65.081708549516819</c:v>
                </c:pt>
                <c:pt idx="7">
                  <c:v>63.48982689385462</c:v>
                </c:pt>
                <c:pt idx="8">
                  <c:v>61.91906532158734</c:v>
                </c:pt>
                <c:pt idx="9">
                  <c:v>60.371072390561153</c:v>
                </c:pt>
                <c:pt idx="10">
                  <c:v>58.847644922067616</c:v>
                </c:pt>
                <c:pt idx="11">
                  <c:v>57.350740572037303</c:v>
                </c:pt>
                <c:pt idx="12">
                  <c:v>55.882490777062721</c:v>
                </c:pt>
                <c:pt idx="13">
                  <c:v>54.445213809258526</c:v>
                </c:pt>
                <c:pt idx="14">
                  <c:v>53.041427563964099</c:v>
                </c:pt>
                <c:pt idx="15">
                  <c:v>51.673861567630354</c:v>
                </c:pt>
                <c:pt idx="16">
                  <c:v>50.345467527852001</c:v>
                </c:pt>
                <c:pt idx="17">
                  <c:v>49.059427553584186</c:v>
                </c:pt>
                <c:pt idx="18">
                  <c:v>47.819158955096128</c:v>
                </c:pt>
                <c:pt idx="19">
                  <c:v>46.628314300005798</c:v>
                </c:pt>
                <c:pt idx="20">
                  <c:v>45.490775171978555</c:v>
                </c:pt>
                <c:pt idx="21">
                  <c:v>44.410637881422907</c:v>
                </c:pt>
                <c:pt idx="22">
                  <c:v>43.39218925477546</c:v>
                </c:pt>
                <c:pt idx="23">
                  <c:v>42.439870636108516</c:v>
                </c:pt>
                <c:pt idx="24">
                  <c:v>41.558228437903857</c:v>
                </c:pt>
                <c:pt idx="25">
                  <c:v>40.751850046155887</c:v>
                </c:pt>
                <c:pt idx="26">
                  <c:v>40.025284676960773</c:v>
                </c:pt>
                <c:pt idx="27">
                  <c:v>39.382949924543816</c:v>
                </c:pt>
                <c:pt idx="28">
                  <c:v>38.829026205230811</c:v>
                </c:pt>
                <c:pt idx="29">
                  <c:v>38.367342979855621</c:v>
                </c:pt>
                <c:pt idx="30">
                  <c:v>38.001262329312844</c:v>
                </c:pt>
                <c:pt idx="31">
                  <c:v>37.733566885581148</c:v>
                </c:pt>
                <c:pt idx="32">
                  <c:v>37.566359967343146</c:v>
                </c:pt>
                <c:pt idx="33">
                  <c:v>37.500985753488891</c:v>
                </c:pt>
                <c:pt idx="34">
                  <c:v>37.537976287631061</c:v>
                </c:pt>
                <c:pt idx="35">
                  <c:v>37.677030072155723</c:v>
                </c:pt>
                <c:pt idx="36">
                  <c:v>37.91702422851116</c:v>
                </c:pt>
                <c:pt idx="37">
                  <c:v>38.256059096996353</c:v>
                </c:pt>
                <c:pt idx="38">
                  <c:v>38.691531229976576</c:v>
                </c:pt>
                <c:pt idx="39">
                  <c:v>39.220228456851544</c:v>
                </c:pt>
                <c:pt idx="40">
                  <c:v>39.838439370725887</c:v>
                </c:pt>
                <c:pt idx="41">
                  <c:v>40.542069295762126</c:v>
                </c:pt>
                <c:pt idx="42">
                  <c:v>41.326755426354886</c:v>
                </c:pt>
                <c:pt idx="43">
                  <c:v>42.187975127483043</c:v>
                </c:pt>
                <c:pt idx="44">
                  <c:v>43.121143034995065</c:v>
                </c:pt>
                <c:pt idx="45">
                  <c:v>44.1216943003312</c:v>
                </c:pt>
                <c:pt idx="46">
                  <c:v>45.185152862630147</c:v>
                </c:pt>
                <c:pt idx="47">
                  <c:v>46.307184869160736</c:v>
                </c:pt>
                <c:pt idx="48">
                  <c:v>47.483638253550076</c:v>
                </c:pt>
                <c:pt idx="49">
                  <c:v>48.710570034453298</c:v>
                </c:pt>
                <c:pt idx="50">
                  <c:v>49.984263167208482</c:v>
                </c:pt>
                <c:pt idx="51">
                  <c:v>51.301234835587827</c:v>
                </c:pt>
                <c:pt idx="52">
                  <c:v>52.658237977960347</c:v>
                </c:pt>
                <c:pt idx="53">
                  <c:v>54.05225766081265</c:v>
                </c:pt>
                <c:pt idx="54">
                  <c:v>55.480503688397199</c:v>
                </c:pt>
                <c:pt idx="55">
                  <c:v>56.940400602784933</c:v>
                </c:pt>
                <c:pt idx="56">
                  <c:v>58.429576004734159</c:v>
                </c:pt>
                <c:pt idx="57">
                  <c:v>59.945847924442454</c:v>
                </c:pt>
                <c:pt idx="58">
                  <c:v>61.487211797801962</c:v>
                </c:pt>
                <c:pt idx="59">
                  <c:v>63.051827459282507</c:v>
                </c:pt>
                <c:pt idx="60">
                  <c:v>64.638006445453641</c:v>
                </c:pt>
                <c:pt idx="61">
                  <c:v>66.244199810473091</c:v>
                </c:pt>
                <c:pt idx="62">
                  <c:v>67.868986583101844</c:v>
                </c:pt>
                <c:pt idx="63">
                  <c:v>69.511062940402752</c:v>
                </c:pt>
                <c:pt idx="64">
                  <c:v>71.16923213293795</c:v>
                </c:pt>
                <c:pt idx="65">
                  <c:v>72.842395167096086</c:v>
                </c:pt>
                <c:pt idx="66">
                  <c:v>74.529542229687394</c:v>
                </c:pt>
                <c:pt idx="67">
                  <c:v>76.229744826111883</c:v>
                </c:pt>
                <c:pt idx="68">
                  <c:v>77.942148594592297</c:v>
                </c:pt>
                <c:pt idx="69">
                  <c:v>79.665966753871018</c:v>
                </c:pt>
                <c:pt idx="70">
                  <c:v>81.400474139382354</c:v>
                </c:pt>
                <c:pt idx="71">
                  <c:v>83.145001782450095</c:v>
                </c:pt>
                <c:pt idx="72">
                  <c:v>84.89893198792906</c:v>
                </c:pt>
                <c:pt idx="73">
                  <c:v>86.6616938674659</c:v>
                </c:pt>
                <c:pt idx="74">
                  <c:v>88.432759287866574</c:v>
                </c:pt>
                <c:pt idx="75">
                  <c:v>90.211639196686392</c:v>
                </c:pt>
                <c:pt idx="76">
                  <c:v>91.997880289931132</c:v>
                </c:pt>
                <c:pt idx="77">
                  <c:v>93.791061989551395</c:v>
                </c:pt>
                <c:pt idx="78">
                  <c:v>95.590793701147007</c:v>
                </c:pt>
                <c:pt idx="79">
                  <c:v>97.396712324916905</c:v>
                </c:pt>
                <c:pt idx="80">
                  <c:v>99.208479995361259</c:v>
                </c:pt>
                <c:pt idx="81">
                  <c:v>101.02578202754665</c:v>
                </c:pt>
                <c:pt idx="82">
                  <c:v>102.84832504987497</c:v>
                </c:pt>
                <c:pt idx="83">
                  <c:v>104.6758353052514</c:v>
                </c:pt>
                <c:pt idx="84">
                  <c:v>106.50805710433126</c:v>
                </c:pt>
                <c:pt idx="85">
                  <c:v>108.3447514161478</c:v>
                </c:pt>
                <c:pt idx="86">
                  <c:v>110.18569458289146</c:v>
                </c:pt>
                <c:pt idx="87">
                  <c:v>112.03067714693869</c:v>
                </c:pt>
                <c:pt idx="88">
                  <c:v>113.87950277942464</c:v>
                </c:pt>
                <c:pt idx="89">
                  <c:v>115.73198730073011</c:v>
                </c:pt>
                <c:pt idx="90">
                  <c:v>117.58795778422095</c:v>
                </c:pt>
                <c:pt idx="91">
                  <c:v>119.4472517354464</c:v>
                </c:pt>
                <c:pt idx="92">
                  <c:v>121.30971633978243</c:v>
                </c:pt>
                <c:pt idx="93">
                  <c:v>123.17520777220491</c:v>
                </c:pt>
                <c:pt idx="94">
                  <c:v>125.04359056350398</c:v>
                </c:pt>
                <c:pt idx="95">
                  <c:v>126.91473701781284</c:v>
                </c:pt>
                <c:pt idx="96">
                  <c:v>128.78852667682773</c:v>
                </c:pt>
                <c:pt idx="97">
                  <c:v>130.66484582654718</c:v>
                </c:pt>
                <c:pt idx="98">
                  <c:v>132.54358704276385</c:v>
                </c:pt>
                <c:pt idx="99">
                  <c:v>134.42464877190525</c:v>
                </c:pt>
              </c:numCache>
            </c:numRef>
          </c:yVal>
        </c:ser>
        <c:axId val="77657216"/>
        <c:axId val="77659136"/>
      </c:scatterChart>
      <c:valAx>
        <c:axId val="77657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(sec)</a:t>
                </a:r>
              </a:p>
            </c:rich>
          </c:tx>
          <c:layout/>
        </c:title>
        <c:numFmt formatCode="General" sourceLinked="1"/>
        <c:tickLblPos val="nextTo"/>
        <c:crossAx val="77659136"/>
        <c:crosses val="autoZero"/>
        <c:crossBetween val="midCat"/>
      </c:valAx>
      <c:valAx>
        <c:axId val="776591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 (m/sec)</a:t>
                </a:r>
              </a:p>
            </c:rich>
          </c:tx>
          <c:layout/>
        </c:title>
        <c:numFmt formatCode="General" sourceLinked="1"/>
        <c:tickLblPos val="nextTo"/>
        <c:crossAx val="77657216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calc!$A$11:$A$110</c:f>
              <c:numCache>
                <c:formatCode>General</c:formatCode>
                <c:ptCount val="100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</c:numCache>
            </c:numRef>
          </c:xVal>
          <c:yVal>
            <c:numRef>
              <c:f>calc!$G$11:$G$110</c:f>
              <c:numCache>
                <c:formatCode>General</c:formatCode>
                <c:ptCount val="100"/>
                <c:pt idx="0">
                  <c:v>60</c:v>
                </c:pt>
                <c:pt idx="1">
                  <c:v>59.234044543632287</c:v>
                </c:pt>
                <c:pt idx="2">
                  <c:v>58.43207302653537</c:v>
                </c:pt>
                <c:pt idx="3">
                  <c:v>57.591821543811385</c:v>
                </c:pt>
                <c:pt idx="4">
                  <c:v>56.710870915800655</c:v>
                </c:pt>
                <c:pt idx="5">
                  <c:v>55.786639084047039</c:v>
                </c:pt>
                <c:pt idx="6">
                  <c:v>54.81637436313499</c:v>
                </c:pt>
                <c:pt idx="7">
                  <c:v>53.797150019663597</c:v>
                </c:pt>
                <c:pt idx="8">
                  <c:v>52.725860782972802</c:v>
                </c:pt>
                <c:pt idx="9">
                  <c:v>51.599222053558016</c:v>
                </c:pt>
                <c:pt idx="10">
                  <c:v>50.413772767154676</c:v>
                </c:pt>
                <c:pt idx="11">
                  <c:v>49.165883096573339</c:v>
                </c:pt>
                <c:pt idx="12">
                  <c:v>47.8517684282426</c:v>
                </c:pt>
                <c:pt idx="13">
                  <c:v>46.467511330467339</c:v>
                </c:pt>
                <c:pt idx="14">
                  <c:v>45.009093523344333</c:v>
                </c:pt>
                <c:pt idx="15">
                  <c:v>43.472440144042665</c:v>
                </c:pt>
                <c:pt idx="16">
                  <c:v>41.85347884018497</c:v>
                </c:pt>
                <c:pt idx="17">
                  <c:v>40.148216365135909</c:v>
                </c:pt>
                <c:pt idx="18">
                  <c:v>38.352835317395268</c:v>
                </c:pt>
                <c:pt idx="19">
                  <c:v>36.463813363563283</c:v>
                </c:pt>
                <c:pt idx="20">
                  <c:v>34.478066589869911</c:v>
                </c:pt>
                <c:pt idx="21">
                  <c:v>32.39311740665682</c:v>
                </c:pt>
                <c:pt idx="22">
                  <c:v>30.207285554455837</c:v>
                </c:pt>
                <c:pt idx="23">
                  <c:v>27.919898139322569</c:v>
                </c:pt>
                <c:pt idx="24">
                  <c:v>25.531511257383858</c:v>
                </c:pt>
                <c:pt idx="25">
                  <c:v>23.044131803998802</c:v>
                </c:pt>
                <c:pt idx="26">
                  <c:v>20.461423866599535</c:v>
                </c:pt>
                <c:pt idx="27">
                  <c:v>17.788880294340281</c:v>
                </c:pt>
                <c:pt idx="28">
                  <c:v>15.033937487456942</c:v>
                </c:pt>
                <c:pt idx="29">
                  <c:v>12.206011157592108</c:v>
                </c:pt>
                <c:pt idx="30">
                  <c:v>9.3164337004044526</c:v>
                </c:pt>
                <c:pt idx="31">
                  <c:v>6.3782804277924106</c:v>
                </c:pt>
                <c:pt idx="32">
                  <c:v>3.4060820511258285</c:v>
                </c:pt>
                <c:pt idx="33">
                  <c:v>0.41543339149936886</c:v>
                </c:pt>
                <c:pt idx="34">
                  <c:v>-2.5774786526764686</c:v>
                </c:pt>
                <c:pt idx="35">
                  <c:v>-5.5563937988930654</c:v>
                </c:pt>
                <c:pt idx="36">
                  <c:v>-8.5055029422849078</c:v>
                </c:pt>
                <c:pt idx="37">
                  <c:v>-11.409936933674421</c:v>
                </c:pt>
                <c:pt idx="38">
                  <c:v>-14.256183110105916</c:v>
                </c:pt>
                <c:pt idx="39">
                  <c:v>-17.032403172165708</c:v>
                </c:pt>
                <c:pt idx="40">
                  <c:v>-19.728638756290412</c:v>
                </c:pt>
                <c:pt idx="41">
                  <c:v>-22.33690399372016</c:v>
                </c:pt>
                <c:pt idx="42">
                  <c:v>-24.851175319745401</c:v>
                </c:pt>
                <c:pt idx="43">
                  <c:v>-27.267296439473583</c:v>
                </c:pt>
                <c:pt idx="44">
                  <c:v>-29.582820248725199</c:v>
                </c:pt>
                <c:pt idx="45">
                  <c:v>-31.796810017661574</c:v>
                </c:pt>
                <c:pt idx="46">
                  <c:v>-33.909620119119637</c:v>
                </c:pt>
                <c:pt idx="47">
                  <c:v>-35.922673030636581</c:v>
                </c:pt>
                <c:pt idx="48">
                  <c:v>-37.838245177491281</c:v>
                </c:pt>
                <c:pt idx="49">
                  <c:v>-39.659270108100344</c:v>
                </c:pt>
                <c:pt idx="50">
                  <c:v>-41.389163936698068</c:v>
                </c:pt>
                <c:pt idx="51">
                  <c:v>-43.031675154979915</c:v>
                </c:pt>
                <c:pt idx="52">
                  <c:v>-44.590758838169279</c:v>
                </c:pt>
                <c:pt idx="53">
                  <c:v>-46.070473880614465</c:v>
                </c:pt>
                <c:pt idx="54">
                  <c:v>-47.474901069271091</c:v>
                </c:pt>
                <c:pt idx="55">
                  <c:v>-48.80807940491129</c:v>
                </c:pt>
                <c:pt idx="56">
                  <c:v>-50.07395798495466</c:v>
                </c:pt>
                <c:pt idx="57">
                  <c:v>-51.276360863459516</c:v>
                </c:pt>
                <c:pt idx="58">
                  <c:v>-52.418962521850574</c:v>
                </c:pt>
                <c:pt idx="59">
                  <c:v>-53.505271859554718</c:v>
                </c:pt>
                <c:pt idx="60">
                  <c:v>-54.538622906819811</c:v>
                </c:pt>
                <c:pt idx="61">
                  <c:v>-55.522170747203042</c:v>
                </c:pt>
                <c:pt idx="62">
                  <c:v>-56.458891399873643</c:v>
                </c:pt>
                <c:pt idx="63">
                  <c:v>-57.351584644790336</c:v>
                </c:pt>
                <c:pt idx="64">
                  <c:v>-58.202878974703673</c:v>
                </c:pt>
                <c:pt idx="65">
                  <c:v>-59.015238027547277</c:v>
                </c:pt>
                <c:pt idx="66">
                  <c:v>-59.790967993569268</c:v>
                </c:pt>
                <c:pt idx="67">
                  <c:v>-60.532225606782617</c:v>
                </c:pt>
                <c:pt idx="68">
                  <c:v>-61.241026423495931</c:v>
                </c:pt>
                <c:pt idx="69">
                  <c:v>-61.91925316524658</c:v>
                </c:pt>
                <c:pt idx="70">
                  <c:v>-62.568663962539837</c:v>
                </c:pt>
                <c:pt idx="71">
                  <c:v>-63.190900382183031</c:v>
                </c:pt>
                <c:pt idx="72">
                  <c:v>-63.787495157083875</c:v>
                </c:pt>
                <c:pt idx="73">
                  <c:v>-64.359879565177621</c:v>
                </c:pt>
                <c:pt idx="74">
                  <c:v>-64.909390425334365</c:v>
                </c:pt>
                <c:pt idx="75">
                  <c:v>-65.437276694054134</c:v>
                </c:pt>
                <c:pt idx="76">
                  <c:v>-65.944705658598409</c:v>
                </c:pt>
                <c:pt idx="77">
                  <c:v>-66.43276873083795</c:v>
                </c:pt>
                <c:pt idx="78">
                  <c:v>-66.902486852235413</c:v>
                </c:pt>
                <c:pt idx="79">
                  <c:v>-67.354815524603268</c:v>
                </c:pt>
                <c:pt idx="80">
                  <c:v>-67.790649484036109</c:v>
                </c:pt>
                <c:pt idx="81">
                  <c:v>-68.210827037066622</c:v>
                </c:pt>
                <c:pt idx="82">
                  <c:v>-68.616134078918577</c:v>
                </c:pt>
                <c:pt idx="83">
                  <c:v>-69.007307813941992</c:v>
                </c:pt>
                <c:pt idx="84">
                  <c:v>-69.385040198087097</c:v>
                </c:pt>
                <c:pt idx="85">
                  <c:v>-69.749981122731015</c:v>
                </c:pt>
                <c:pt idx="86">
                  <c:v>-70.102741358416708</c:v>
                </c:pt>
                <c:pt idx="87">
                  <c:v>-70.44389527617038</c:v>
                </c:pt>
                <c:pt idx="88">
                  <c:v>-70.773983363089016</c:v>
                </c:pt>
                <c:pt idx="89">
                  <c:v>-71.093514547876936</c:v>
                </c:pt>
                <c:pt idx="90">
                  <c:v>-71.402968350987422</c:v>
                </c:pt>
                <c:pt idx="91">
                  <c:v>-71.702796873019224</c:v>
                </c:pt>
                <c:pt idx="92">
                  <c:v>-71.993426634038215</c:v>
                </c:pt>
                <c:pt idx="93">
                  <c:v>-72.275260275558296</c:v>
                </c:pt>
                <c:pt idx="94">
                  <c:v>-72.548678136023568</c:v>
                </c:pt>
                <c:pt idx="95">
                  <c:v>-72.814039709794699</c:v>
                </c:pt>
                <c:pt idx="96">
                  <c:v>-73.071684998855233</c:v>
                </c:pt>
                <c:pt idx="97">
                  <c:v>-73.321935765718649</c:v>
                </c:pt>
                <c:pt idx="98">
                  <c:v>-73.565096695335356</c:v>
                </c:pt>
                <c:pt idx="99">
                  <c:v>-73.801456473165857</c:v>
                </c:pt>
              </c:numCache>
            </c:numRef>
          </c:yVal>
        </c:ser>
        <c:axId val="80906880"/>
        <c:axId val="80929536"/>
      </c:scatterChart>
      <c:valAx>
        <c:axId val="80906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(sec)</a:t>
                </a:r>
              </a:p>
            </c:rich>
          </c:tx>
          <c:layout/>
        </c:title>
        <c:numFmt formatCode="General" sourceLinked="1"/>
        <c:tickLblPos val="nextTo"/>
        <c:crossAx val="80929536"/>
        <c:crosses val="autoZero"/>
        <c:crossBetween val="midCat"/>
      </c:valAx>
      <c:valAx>
        <c:axId val="80929536"/>
        <c:scaling>
          <c:orientation val="minMax"/>
          <c:max val="90"/>
          <c:min val="-9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θ (</a:t>
                </a:r>
                <a:r>
                  <a:rPr lang="en-US"/>
                  <a:t>deg)</a:t>
                </a:r>
              </a:p>
            </c:rich>
          </c:tx>
          <c:layout/>
        </c:title>
        <c:numFmt formatCode="General" sourceLinked="1"/>
        <c:tickLblPos val="nextTo"/>
        <c:crossAx val="80906880"/>
        <c:crosses val="autoZero"/>
        <c:crossBetween val="midCat"/>
        <c:majorUnit val="30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a(t)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calc!$A$11:$A$110</c:f>
              <c:numCache>
                <c:formatCode>General</c:formatCode>
                <c:ptCount val="100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</c:numCache>
            </c:numRef>
          </c:xVal>
          <c:yVal>
            <c:numRef>
              <c:f>calc!$L$11:$L$110</c:f>
              <c:numCache>
                <c:formatCode>General</c:formatCode>
                <c:ptCount val="100"/>
                <c:pt idx="0">
                  <c:v>9.8000000000000007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9.8000000000000007</c:v>
                </c:pt>
                <c:pt idx="5">
                  <c:v>9.8000000000000007</c:v>
                </c:pt>
                <c:pt idx="6">
                  <c:v>9.8000000000000007</c:v>
                </c:pt>
                <c:pt idx="7">
                  <c:v>9.8000000000000007</c:v>
                </c:pt>
                <c:pt idx="8">
                  <c:v>9.8000000000000007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9.8000000000000007</c:v>
                </c:pt>
                <c:pt idx="12">
                  <c:v>9.8000000000000007</c:v>
                </c:pt>
                <c:pt idx="13">
                  <c:v>9.8000000000000007</c:v>
                </c:pt>
                <c:pt idx="14">
                  <c:v>9.8000000000000007</c:v>
                </c:pt>
                <c:pt idx="15">
                  <c:v>9.8000000000000007</c:v>
                </c:pt>
                <c:pt idx="16">
                  <c:v>9.8000000000000007</c:v>
                </c:pt>
                <c:pt idx="17">
                  <c:v>9.8000000000000007</c:v>
                </c:pt>
                <c:pt idx="18">
                  <c:v>9.8000000000000007</c:v>
                </c:pt>
                <c:pt idx="19">
                  <c:v>9.8000000000000007</c:v>
                </c:pt>
                <c:pt idx="20">
                  <c:v>9.8000000000000007</c:v>
                </c:pt>
                <c:pt idx="21">
                  <c:v>9.8000000000000007</c:v>
                </c:pt>
                <c:pt idx="22">
                  <c:v>9.8000000000000007</c:v>
                </c:pt>
                <c:pt idx="23">
                  <c:v>9.8000000000000007</c:v>
                </c:pt>
                <c:pt idx="24">
                  <c:v>9.8000000000000007</c:v>
                </c:pt>
                <c:pt idx="25">
                  <c:v>9.8000000000000007</c:v>
                </c:pt>
                <c:pt idx="26">
                  <c:v>9.8000000000000007</c:v>
                </c:pt>
                <c:pt idx="27">
                  <c:v>9.8000000000000007</c:v>
                </c:pt>
                <c:pt idx="28">
                  <c:v>9.8000000000000007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9.8000000000000007</c:v>
                </c:pt>
                <c:pt idx="32">
                  <c:v>9.8000000000000007</c:v>
                </c:pt>
                <c:pt idx="33">
                  <c:v>9.8000000000000007</c:v>
                </c:pt>
                <c:pt idx="34">
                  <c:v>9.8000000000000007</c:v>
                </c:pt>
                <c:pt idx="35">
                  <c:v>9.8000000000000007</c:v>
                </c:pt>
                <c:pt idx="36">
                  <c:v>9.8000000000000007</c:v>
                </c:pt>
                <c:pt idx="37">
                  <c:v>9.8000000000000007</c:v>
                </c:pt>
                <c:pt idx="38">
                  <c:v>9.8000000000000007</c:v>
                </c:pt>
                <c:pt idx="39">
                  <c:v>9.8000000000000007</c:v>
                </c:pt>
                <c:pt idx="40">
                  <c:v>9.8000000000000007</c:v>
                </c:pt>
                <c:pt idx="41">
                  <c:v>9.8000000000000007</c:v>
                </c:pt>
                <c:pt idx="42">
                  <c:v>9.8000000000000007</c:v>
                </c:pt>
                <c:pt idx="43">
                  <c:v>9.8000000000000007</c:v>
                </c:pt>
                <c:pt idx="44">
                  <c:v>9.8000000000000007</c:v>
                </c:pt>
                <c:pt idx="45">
                  <c:v>9.8000000000000007</c:v>
                </c:pt>
                <c:pt idx="46">
                  <c:v>9.8000000000000007</c:v>
                </c:pt>
                <c:pt idx="47">
                  <c:v>9.8000000000000007</c:v>
                </c:pt>
                <c:pt idx="48">
                  <c:v>9.8000000000000007</c:v>
                </c:pt>
                <c:pt idx="49">
                  <c:v>9.8000000000000007</c:v>
                </c:pt>
                <c:pt idx="50">
                  <c:v>9.8000000000000007</c:v>
                </c:pt>
                <c:pt idx="51">
                  <c:v>9.8000000000000007</c:v>
                </c:pt>
                <c:pt idx="52">
                  <c:v>9.8000000000000007</c:v>
                </c:pt>
                <c:pt idx="53">
                  <c:v>9.8000000000000007</c:v>
                </c:pt>
                <c:pt idx="54">
                  <c:v>9.8000000000000007</c:v>
                </c:pt>
                <c:pt idx="55">
                  <c:v>9.8000000000000007</c:v>
                </c:pt>
                <c:pt idx="56">
                  <c:v>9.8000000000000007</c:v>
                </c:pt>
                <c:pt idx="57">
                  <c:v>9.8000000000000007</c:v>
                </c:pt>
                <c:pt idx="58">
                  <c:v>9.8000000000000007</c:v>
                </c:pt>
                <c:pt idx="59">
                  <c:v>9.8000000000000007</c:v>
                </c:pt>
                <c:pt idx="60">
                  <c:v>9.8000000000000007</c:v>
                </c:pt>
                <c:pt idx="61">
                  <c:v>9.8000000000000007</c:v>
                </c:pt>
                <c:pt idx="62">
                  <c:v>9.8000000000000007</c:v>
                </c:pt>
                <c:pt idx="63">
                  <c:v>9.8000000000000007</c:v>
                </c:pt>
                <c:pt idx="64">
                  <c:v>9.8000000000000007</c:v>
                </c:pt>
                <c:pt idx="65">
                  <c:v>9.8000000000000007</c:v>
                </c:pt>
                <c:pt idx="66">
                  <c:v>9.8000000000000007</c:v>
                </c:pt>
                <c:pt idx="67">
                  <c:v>9.8000000000000007</c:v>
                </c:pt>
                <c:pt idx="68">
                  <c:v>9.8000000000000007</c:v>
                </c:pt>
                <c:pt idx="69">
                  <c:v>9.8000000000000007</c:v>
                </c:pt>
                <c:pt idx="70">
                  <c:v>9.8000000000000007</c:v>
                </c:pt>
                <c:pt idx="71">
                  <c:v>9.8000000000000007</c:v>
                </c:pt>
                <c:pt idx="72">
                  <c:v>9.8000000000000007</c:v>
                </c:pt>
                <c:pt idx="73">
                  <c:v>9.8000000000000007</c:v>
                </c:pt>
                <c:pt idx="74">
                  <c:v>9.8000000000000007</c:v>
                </c:pt>
                <c:pt idx="75">
                  <c:v>9.8000000000000007</c:v>
                </c:pt>
                <c:pt idx="76">
                  <c:v>9.8000000000000007</c:v>
                </c:pt>
                <c:pt idx="77">
                  <c:v>9.8000000000000007</c:v>
                </c:pt>
                <c:pt idx="78">
                  <c:v>9.8000000000000007</c:v>
                </c:pt>
                <c:pt idx="79">
                  <c:v>9.8000000000000007</c:v>
                </c:pt>
                <c:pt idx="80">
                  <c:v>9.8000000000000007</c:v>
                </c:pt>
                <c:pt idx="81">
                  <c:v>9.8000000000000007</c:v>
                </c:pt>
                <c:pt idx="82">
                  <c:v>9.8000000000000007</c:v>
                </c:pt>
                <c:pt idx="83">
                  <c:v>9.8000000000000007</c:v>
                </c:pt>
                <c:pt idx="84">
                  <c:v>9.8000000000000007</c:v>
                </c:pt>
                <c:pt idx="85">
                  <c:v>9.8000000000000007</c:v>
                </c:pt>
                <c:pt idx="86">
                  <c:v>9.8000000000000007</c:v>
                </c:pt>
                <c:pt idx="87">
                  <c:v>9.8000000000000007</c:v>
                </c:pt>
                <c:pt idx="88">
                  <c:v>9.8000000000000007</c:v>
                </c:pt>
                <c:pt idx="89">
                  <c:v>9.8000000000000007</c:v>
                </c:pt>
                <c:pt idx="90">
                  <c:v>9.8000000000000007</c:v>
                </c:pt>
                <c:pt idx="91">
                  <c:v>9.8000000000000007</c:v>
                </c:pt>
                <c:pt idx="92">
                  <c:v>9.8000000000000007</c:v>
                </c:pt>
                <c:pt idx="93">
                  <c:v>9.8000000000000007</c:v>
                </c:pt>
                <c:pt idx="94">
                  <c:v>9.8000000000000007</c:v>
                </c:pt>
                <c:pt idx="95">
                  <c:v>9.8000000000000007</c:v>
                </c:pt>
                <c:pt idx="96">
                  <c:v>9.8000000000000007</c:v>
                </c:pt>
                <c:pt idx="97">
                  <c:v>9.8000000000000007</c:v>
                </c:pt>
                <c:pt idx="98">
                  <c:v>9.8000000000000007</c:v>
                </c:pt>
                <c:pt idx="99">
                  <c:v>9.8000000000000007</c:v>
                </c:pt>
              </c:numCache>
            </c:numRef>
          </c:yVal>
        </c:ser>
        <c:axId val="38005760"/>
        <c:axId val="38139392"/>
      </c:scatterChart>
      <c:valAx>
        <c:axId val="38005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(sec)</a:t>
                </a:r>
              </a:p>
            </c:rich>
          </c:tx>
          <c:layout/>
        </c:title>
        <c:numFmt formatCode="General" sourceLinked="1"/>
        <c:tickLblPos val="nextTo"/>
        <c:crossAx val="38139392"/>
        <c:crosses val="autoZero"/>
        <c:crossBetween val="midCat"/>
      </c:valAx>
      <c:valAx>
        <c:axId val="381393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 (m/sec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tickLblPos val="nextTo"/>
        <c:crossAx val="38005760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en.wikipedia.org/wiki/File:14ilf1l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76199</xdr:rowOff>
    </xdr:from>
    <xdr:to>
      <xdr:col>6</xdr:col>
      <xdr:colOff>247650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0</xdr:row>
      <xdr:rowOff>76200</xdr:rowOff>
    </xdr:from>
    <xdr:to>
      <xdr:col>10</xdr:col>
      <xdr:colOff>514350</xdr:colOff>
      <xdr:row>14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371475</xdr:colOff>
      <xdr:row>15</xdr:row>
      <xdr:rowOff>28575</xdr:rowOff>
    </xdr:from>
    <xdr:to>
      <xdr:col>14</xdr:col>
      <xdr:colOff>76200</xdr:colOff>
      <xdr:row>25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590551</xdr:colOff>
      <xdr:row>0</xdr:row>
      <xdr:rowOff>76200</xdr:rowOff>
    </xdr:from>
    <xdr:to>
      <xdr:col>14</xdr:col>
      <xdr:colOff>76201</xdr:colOff>
      <xdr:row>14</xdr:row>
      <xdr:rowOff>161926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1</xdr:row>
      <xdr:rowOff>104775</xdr:rowOff>
    </xdr:from>
    <xdr:to>
      <xdr:col>11</xdr:col>
      <xdr:colOff>104775</xdr:colOff>
      <xdr:row>20</xdr:row>
      <xdr:rowOff>114300</xdr:rowOff>
    </xdr:to>
    <xdr:pic>
      <xdr:nvPicPr>
        <xdr:cNvPr id="2058" name="Picture 10" descr="14ilf1l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05375" y="295275"/>
          <a:ext cx="1905000" cy="36290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0"/>
  <sheetViews>
    <sheetView tabSelected="1" workbookViewId="0">
      <selection activeCell="A12" sqref="A12"/>
    </sheetView>
  </sheetViews>
  <sheetFormatPr defaultRowHeight="15"/>
  <cols>
    <col min="1" max="1" width="15" bestFit="1" customWidth="1"/>
  </cols>
  <sheetData>
    <row r="1" spans="1:19" ht="18.75">
      <c r="A1" s="8" t="s">
        <v>42</v>
      </c>
    </row>
    <row r="3" spans="1:19">
      <c r="A3" s="1" t="s">
        <v>9</v>
      </c>
      <c r="B3" s="1"/>
      <c r="C3" s="1"/>
      <c r="E3" s="1" t="s">
        <v>10</v>
      </c>
      <c r="F3" s="1"/>
      <c r="G3" s="1"/>
      <c r="H3" s="7"/>
      <c r="I3" s="1" t="s">
        <v>11</v>
      </c>
      <c r="J3" s="1"/>
      <c r="K3" s="1"/>
    </row>
    <row r="4" spans="1:19" ht="18.75">
      <c r="A4" s="2" t="s">
        <v>41</v>
      </c>
      <c r="B4" s="3">
        <v>2</v>
      </c>
      <c r="C4" t="s">
        <v>4</v>
      </c>
      <c r="E4" s="2" t="s">
        <v>22</v>
      </c>
      <c r="F4" s="3">
        <v>1.23</v>
      </c>
      <c r="G4" t="s">
        <v>5</v>
      </c>
      <c r="I4" s="2" t="s">
        <v>8</v>
      </c>
      <c r="J4" s="3">
        <v>75</v>
      </c>
      <c r="K4" t="s">
        <v>13</v>
      </c>
    </row>
    <row r="5" spans="1:19" ht="18">
      <c r="A5" s="2" t="s">
        <v>0</v>
      </c>
      <c r="B5" s="3">
        <v>0</v>
      </c>
      <c r="E5" s="2" t="s">
        <v>6</v>
      </c>
      <c r="F5" s="3">
        <v>9.8000000000000007</v>
      </c>
      <c r="G5" t="s">
        <v>7</v>
      </c>
      <c r="I5" s="4" t="s">
        <v>12</v>
      </c>
      <c r="J5" s="3">
        <v>60</v>
      </c>
      <c r="K5" t="s">
        <v>14</v>
      </c>
    </row>
    <row r="6" spans="1:19" ht="18.75">
      <c r="A6" s="2" t="s">
        <v>20</v>
      </c>
      <c r="B6" s="3">
        <v>0.5</v>
      </c>
      <c r="C6" t="s">
        <v>21</v>
      </c>
      <c r="I6" s="2" t="s">
        <v>17</v>
      </c>
      <c r="J6" s="3">
        <v>0</v>
      </c>
      <c r="K6" t="s">
        <v>16</v>
      </c>
    </row>
    <row r="7" spans="1:19">
      <c r="I7" s="2" t="s">
        <v>29</v>
      </c>
      <c r="J7" s="3">
        <v>0.2</v>
      </c>
      <c r="K7" t="s">
        <v>30</v>
      </c>
    </row>
    <row r="9" spans="1:19" ht="18">
      <c r="A9" s="5" t="s">
        <v>28</v>
      </c>
      <c r="B9" s="5" t="s">
        <v>18</v>
      </c>
      <c r="C9" s="5" t="s">
        <v>15</v>
      </c>
      <c r="D9" s="5" t="s">
        <v>23</v>
      </c>
      <c r="E9" s="5" t="s">
        <v>24</v>
      </c>
      <c r="F9" s="5" t="s">
        <v>19</v>
      </c>
      <c r="G9" s="6" t="s">
        <v>27</v>
      </c>
      <c r="H9" s="5" t="s">
        <v>1</v>
      </c>
      <c r="I9" s="5" t="s">
        <v>2</v>
      </c>
      <c r="J9" s="5" t="s">
        <v>25</v>
      </c>
      <c r="K9" s="5" t="s">
        <v>26</v>
      </c>
      <c r="L9" s="5" t="s">
        <v>3</v>
      </c>
      <c r="M9" s="5" t="s">
        <v>33</v>
      </c>
      <c r="N9" s="5" t="s">
        <v>34</v>
      </c>
      <c r="O9" s="5" t="s">
        <v>31</v>
      </c>
      <c r="P9" s="5" t="s">
        <v>32</v>
      </c>
      <c r="Q9" s="5" t="s">
        <v>43</v>
      </c>
      <c r="R9" s="5" t="s">
        <v>45</v>
      </c>
      <c r="S9" s="5" t="s">
        <v>46</v>
      </c>
    </row>
    <row r="10" spans="1:19" ht="17.25">
      <c r="A10" s="5" t="s">
        <v>35</v>
      </c>
      <c r="B10" s="5" t="s">
        <v>36</v>
      </c>
      <c r="C10" s="5" t="s">
        <v>36</v>
      </c>
      <c r="D10" s="5" t="s">
        <v>37</v>
      </c>
      <c r="E10" s="5" t="s">
        <v>37</v>
      </c>
      <c r="F10" s="5" t="s">
        <v>37</v>
      </c>
      <c r="G10" s="6" t="s">
        <v>38</v>
      </c>
      <c r="H10" s="5" t="s">
        <v>39</v>
      </c>
      <c r="I10" s="5" t="s">
        <v>39</v>
      </c>
      <c r="J10" s="5" t="s">
        <v>40</v>
      </c>
      <c r="K10" s="5" t="s">
        <v>40</v>
      </c>
      <c r="L10" s="5" t="s">
        <v>40</v>
      </c>
      <c r="M10" s="5" t="s">
        <v>37</v>
      </c>
      <c r="N10" s="5" t="s">
        <v>37</v>
      </c>
      <c r="O10" s="5" t="s">
        <v>36</v>
      </c>
      <c r="P10" s="5" t="s">
        <v>36</v>
      </c>
      <c r="Q10" s="5" t="s">
        <v>44</v>
      </c>
      <c r="R10" s="5" t="s">
        <v>44</v>
      </c>
      <c r="S10" s="5" t="s">
        <v>44</v>
      </c>
    </row>
    <row r="11" spans="1:19">
      <c r="A11" s="5">
        <v>0</v>
      </c>
      <c r="B11" s="5">
        <v>0</v>
      </c>
      <c r="C11" s="5">
        <f>yo</f>
        <v>0</v>
      </c>
      <c r="D11" s="5">
        <f>vo*COS(qo/180*PI())</f>
        <v>37.500000000000007</v>
      </c>
      <c r="E11" s="5">
        <f>vo*SIN(qo/180*PI())</f>
        <v>64.9519052838329</v>
      </c>
      <c r="F11" s="5">
        <f>SQRT(D11^2+E11^2)</f>
        <v>75</v>
      </c>
      <c r="G11" s="5">
        <f>qo</f>
        <v>60</v>
      </c>
      <c r="H11" s="5">
        <f t="shared" ref="H11:H42" si="0">m*g</f>
        <v>19.600000000000001</v>
      </c>
      <c r="I11" s="5">
        <f t="shared" ref="I11:I42" si="1">0.5*Cd*rho*A*F11^2</f>
        <v>0</v>
      </c>
      <c r="J11" s="5">
        <f t="shared" ref="J11:J42" si="2">-I11*COS(G11/180*PI())/m</f>
        <v>0</v>
      </c>
      <c r="K11" s="5">
        <f t="shared" ref="K11:K42" si="3">(-H11-I11*SIN(G11/180*PI()))/m</f>
        <v>-9.8000000000000007</v>
      </c>
      <c r="L11" s="5">
        <f>SQRT(J11^2+K11^2)</f>
        <v>9.8000000000000007</v>
      </c>
      <c r="M11" s="5">
        <f t="shared" ref="M11:M42" si="4">J11*dt</f>
        <v>0</v>
      </c>
      <c r="N11" s="5">
        <f t="shared" ref="N11:N42" si="5">K11*dt</f>
        <v>-1.9600000000000002</v>
      </c>
      <c r="O11" s="5">
        <f t="shared" ref="O11:O42" si="6">D11*dt</f>
        <v>7.5000000000000018</v>
      </c>
      <c r="P11">
        <f t="shared" ref="P11:P42" si="7">E11*dt</f>
        <v>12.99038105676658</v>
      </c>
      <c r="Q11">
        <f>m*g*C11</f>
        <v>0</v>
      </c>
      <c r="R11">
        <f>0.5*m*F11^2</f>
        <v>5625</v>
      </c>
      <c r="S11">
        <f>Q11+R11</f>
        <v>5625</v>
      </c>
    </row>
    <row r="12" spans="1:19">
      <c r="A12" s="5">
        <f t="shared" ref="A12:A43" si="8">A11+dt</f>
        <v>0.2</v>
      </c>
      <c r="B12" s="5">
        <f>B11+O11</f>
        <v>7.5000000000000018</v>
      </c>
      <c r="C12" s="5">
        <f>C11+P11</f>
        <v>12.99038105676658</v>
      </c>
      <c r="D12" s="5">
        <f>D11+M11</f>
        <v>37.500000000000007</v>
      </c>
      <c r="E12" s="5">
        <f>E11+N11</f>
        <v>62.991905283832899</v>
      </c>
      <c r="F12" s="5">
        <f>SQRT(D12^2+E12^2)</f>
        <v>73.309140844013271</v>
      </c>
      <c r="G12" s="5">
        <f>ATAN(E12/D12)*180/PI()</f>
        <v>59.234044543632287</v>
      </c>
      <c r="H12" s="5">
        <f t="shared" si="0"/>
        <v>19.600000000000001</v>
      </c>
      <c r="I12" s="5">
        <f t="shared" si="1"/>
        <v>0</v>
      </c>
      <c r="J12" s="5">
        <f t="shared" si="2"/>
        <v>0</v>
      </c>
      <c r="K12" s="5">
        <f t="shared" si="3"/>
        <v>-9.8000000000000007</v>
      </c>
      <c r="L12" s="5">
        <f>SQRT(J12^2+K12^2)</f>
        <v>9.8000000000000007</v>
      </c>
      <c r="M12" s="5">
        <f>J12*dt</f>
        <v>0</v>
      </c>
      <c r="N12" s="5">
        <f>K12*dt</f>
        <v>-1.9600000000000002</v>
      </c>
      <c r="O12" s="5">
        <f>D12*dt</f>
        <v>7.5000000000000018</v>
      </c>
      <c r="P12">
        <f>E12*dt</f>
        <v>12.598381056766581</v>
      </c>
      <c r="Q12">
        <f>m*g*C12</f>
        <v>254.611468712625</v>
      </c>
      <c r="R12">
        <f>0.5*m*F12^2</f>
        <v>5374.2301312873751</v>
      </c>
      <c r="S12">
        <f t="shared" ref="S12:S15" si="9">Q12+R12</f>
        <v>5628.8415999999997</v>
      </c>
    </row>
    <row r="13" spans="1:19">
      <c r="A13" s="5">
        <f t="shared" si="8"/>
        <v>0.4</v>
      </c>
      <c r="B13" s="5">
        <f t="shared" ref="B13:B19" si="10">B12+O12</f>
        <v>15.000000000000004</v>
      </c>
      <c r="C13" s="5">
        <f t="shared" ref="C13:C19" si="11">C12+P12</f>
        <v>25.588762113533161</v>
      </c>
      <c r="D13" s="5">
        <f t="shared" ref="D13:D19" si="12">D12+M12</f>
        <v>37.500000000000007</v>
      </c>
      <c r="E13" s="5">
        <f t="shared" ref="E13:E19" si="13">E12+N12</f>
        <v>61.031905283832899</v>
      </c>
      <c r="F13" s="5">
        <f t="shared" ref="F13:F19" si="14">SQRT(D13^2+E13^2)</f>
        <v>71.632000269256409</v>
      </c>
      <c r="G13" s="5">
        <f t="shared" ref="G13:G19" si="15">ATAN(E13/D13)*180/PI()</f>
        <v>58.43207302653537</v>
      </c>
      <c r="H13" s="5">
        <f t="shared" si="0"/>
        <v>19.600000000000001</v>
      </c>
      <c r="I13" s="5">
        <f t="shared" si="1"/>
        <v>0</v>
      </c>
      <c r="J13" s="5">
        <f t="shared" si="2"/>
        <v>0</v>
      </c>
      <c r="K13" s="5">
        <f t="shared" si="3"/>
        <v>-9.8000000000000007</v>
      </c>
      <c r="L13" s="5">
        <f t="shared" ref="L13:L19" si="16">SQRT(J13^2+K13^2)</f>
        <v>9.8000000000000007</v>
      </c>
      <c r="M13" s="5">
        <f>J13*dt</f>
        <v>0</v>
      </c>
      <c r="N13" s="5">
        <f>K13*dt</f>
        <v>-1.9600000000000002</v>
      </c>
      <c r="O13" s="5">
        <f>D13*dt</f>
        <v>7.5000000000000018</v>
      </c>
      <c r="P13">
        <f>E13*dt</f>
        <v>12.206381056766581</v>
      </c>
      <c r="Q13">
        <f>m*g*C13</f>
        <v>501.53973742525</v>
      </c>
      <c r="R13">
        <f>0.5*m*F13^2</f>
        <v>5131.1434625747506</v>
      </c>
      <c r="S13">
        <f t="shared" si="9"/>
        <v>5632.6832000000004</v>
      </c>
    </row>
    <row r="14" spans="1:19">
      <c r="A14" s="5">
        <f t="shared" si="8"/>
        <v>0.60000000000000009</v>
      </c>
      <c r="B14" s="5">
        <f t="shared" si="10"/>
        <v>22.500000000000007</v>
      </c>
      <c r="C14" s="5">
        <f t="shared" si="11"/>
        <v>37.795143170299738</v>
      </c>
      <c r="D14" s="5">
        <f t="shared" si="12"/>
        <v>37.500000000000007</v>
      </c>
      <c r="E14" s="5">
        <f t="shared" si="13"/>
        <v>59.071905283832898</v>
      </c>
      <c r="F14" s="5">
        <f t="shared" si="14"/>
        <v>69.96956476827711</v>
      </c>
      <c r="G14" s="5">
        <f t="shared" si="15"/>
        <v>57.591821543811385</v>
      </c>
      <c r="H14" s="5">
        <f t="shared" si="0"/>
        <v>19.600000000000001</v>
      </c>
      <c r="I14" s="5">
        <f t="shared" si="1"/>
        <v>0</v>
      </c>
      <c r="J14" s="5">
        <f t="shared" si="2"/>
        <v>0</v>
      </c>
      <c r="K14" s="5">
        <f t="shared" si="3"/>
        <v>-9.8000000000000007</v>
      </c>
      <c r="L14" s="5">
        <f t="shared" si="16"/>
        <v>9.8000000000000007</v>
      </c>
      <c r="M14" s="5">
        <f>J14*dt</f>
        <v>0</v>
      </c>
      <c r="N14" s="5">
        <f>K14*dt</f>
        <v>-1.9600000000000002</v>
      </c>
      <c r="O14" s="5">
        <f>D14*dt</f>
        <v>7.5000000000000018</v>
      </c>
      <c r="P14">
        <f>E14*dt</f>
        <v>11.81438105676658</v>
      </c>
      <c r="Q14">
        <f>m*g*C14</f>
        <v>740.78480613787497</v>
      </c>
      <c r="R14">
        <f>0.5*m*F14^2</f>
        <v>4895.7399938621256</v>
      </c>
      <c r="S14">
        <f t="shared" si="9"/>
        <v>5636.5248000000011</v>
      </c>
    </row>
    <row r="15" spans="1:19">
      <c r="A15" s="5">
        <f t="shared" si="8"/>
        <v>0.8</v>
      </c>
      <c r="B15" s="5">
        <f t="shared" si="10"/>
        <v>30.000000000000007</v>
      </c>
      <c r="C15" s="5">
        <f t="shared" si="11"/>
        <v>49.609524227066316</v>
      </c>
      <c r="D15" s="5">
        <f t="shared" si="12"/>
        <v>37.500000000000007</v>
      </c>
      <c r="E15" s="5">
        <f t="shared" si="13"/>
        <v>57.111905283832897</v>
      </c>
      <c r="F15" s="5">
        <f t="shared" si="14"/>
        <v>68.322907762693333</v>
      </c>
      <c r="G15" s="5">
        <f t="shared" si="15"/>
        <v>56.710870915800655</v>
      </c>
      <c r="H15" s="5">
        <f t="shared" si="0"/>
        <v>19.600000000000001</v>
      </c>
      <c r="I15" s="5">
        <f t="shared" si="1"/>
        <v>0</v>
      </c>
      <c r="J15" s="5">
        <f t="shared" si="2"/>
        <v>0</v>
      </c>
      <c r="K15" s="5">
        <f t="shared" si="3"/>
        <v>-9.8000000000000007</v>
      </c>
      <c r="L15" s="5">
        <f t="shared" si="16"/>
        <v>9.8000000000000007</v>
      </c>
      <c r="M15" s="5">
        <f>J15*dt</f>
        <v>0</v>
      </c>
      <c r="N15" s="5">
        <f>K15*dt</f>
        <v>-1.9600000000000002</v>
      </c>
      <c r="O15" s="5">
        <f>D15*dt</f>
        <v>7.5000000000000018</v>
      </c>
      <c r="P15">
        <f>E15*dt</f>
        <v>11.42238105676658</v>
      </c>
      <c r="Q15">
        <f>m*g*C15</f>
        <v>972.34667485049988</v>
      </c>
      <c r="R15">
        <f>0.5*m*F15^2</f>
        <v>4668.019725149501</v>
      </c>
      <c r="S15">
        <f t="shared" si="9"/>
        <v>5640.3664000000008</v>
      </c>
    </row>
    <row r="16" spans="1:19">
      <c r="A16" s="5">
        <f t="shared" si="8"/>
        <v>1</v>
      </c>
      <c r="B16" s="5">
        <f t="shared" si="10"/>
        <v>37.500000000000007</v>
      </c>
      <c r="C16" s="5">
        <f t="shared" si="11"/>
        <v>61.031905283832899</v>
      </c>
      <c r="D16" s="5">
        <f t="shared" si="12"/>
        <v>37.500000000000007</v>
      </c>
      <c r="E16" s="5">
        <f t="shared" si="13"/>
        <v>55.151905283832896</v>
      </c>
      <c r="F16" s="5">
        <f t="shared" si="14"/>
        <v>66.693197977281585</v>
      </c>
      <c r="G16" s="5">
        <f t="shared" si="15"/>
        <v>55.786639084047039</v>
      </c>
      <c r="H16" s="5">
        <f t="shared" si="0"/>
        <v>19.600000000000001</v>
      </c>
      <c r="I16" s="5">
        <f t="shared" si="1"/>
        <v>0</v>
      </c>
      <c r="J16" s="5">
        <f t="shared" si="2"/>
        <v>0</v>
      </c>
      <c r="K16" s="5">
        <f t="shared" si="3"/>
        <v>-9.8000000000000007</v>
      </c>
      <c r="L16" s="5">
        <f t="shared" si="16"/>
        <v>9.8000000000000007</v>
      </c>
      <c r="M16" s="5">
        <f>J16*dt</f>
        <v>0</v>
      </c>
      <c r="N16" s="5">
        <f>K16*dt</f>
        <v>-1.9600000000000002</v>
      </c>
      <c r="O16" s="5">
        <f>D16*dt</f>
        <v>7.5000000000000018</v>
      </c>
      <c r="P16">
        <f>E16*dt</f>
        <v>11.030381056766579</v>
      </c>
      <c r="Q16">
        <f>m*g*C16</f>
        <v>1196.2253435631249</v>
      </c>
      <c r="R16">
        <f>0.5*m*F16^2</f>
        <v>4447.9826564368768</v>
      </c>
      <c r="S16">
        <f t="shared" ref="S16:S79" si="17">Q16+R16</f>
        <v>5644.2080000000014</v>
      </c>
    </row>
    <row r="17" spans="1:19">
      <c r="A17" s="5">
        <f t="shared" si="8"/>
        <v>1.2</v>
      </c>
      <c r="B17" s="5">
        <f t="shared" si="10"/>
        <v>45.000000000000007</v>
      </c>
      <c r="C17" s="5">
        <f t="shared" si="11"/>
        <v>72.062286340599485</v>
      </c>
      <c r="D17" s="5">
        <f t="shared" si="12"/>
        <v>37.500000000000007</v>
      </c>
      <c r="E17" s="5">
        <f t="shared" si="13"/>
        <v>53.191905283832895</v>
      </c>
      <c r="F17" s="5">
        <f t="shared" si="14"/>
        <v>65.081708549516819</v>
      </c>
      <c r="G17" s="5">
        <f t="shared" si="15"/>
        <v>54.81637436313499</v>
      </c>
      <c r="H17" s="5">
        <f t="shared" si="0"/>
        <v>19.600000000000001</v>
      </c>
      <c r="I17" s="5">
        <f t="shared" si="1"/>
        <v>0</v>
      </c>
      <c r="J17" s="5">
        <f t="shared" si="2"/>
        <v>0</v>
      </c>
      <c r="K17" s="5">
        <f t="shared" si="3"/>
        <v>-9.8000000000000007</v>
      </c>
      <c r="L17" s="5">
        <f t="shared" si="16"/>
        <v>9.8000000000000007</v>
      </c>
      <c r="M17" s="5">
        <f>J17*dt</f>
        <v>0</v>
      </c>
      <c r="N17" s="5">
        <f>K17*dt</f>
        <v>-1.9600000000000002</v>
      </c>
      <c r="O17" s="5">
        <f>D17*dt</f>
        <v>7.5000000000000018</v>
      </c>
      <c r="P17">
        <f>E17*dt</f>
        <v>10.63838105676658</v>
      </c>
      <c r="Q17">
        <f>m*g*C17</f>
        <v>1412.42081227575</v>
      </c>
      <c r="R17">
        <f>0.5*m*F17^2</f>
        <v>4235.6287877242503</v>
      </c>
      <c r="S17">
        <f t="shared" si="17"/>
        <v>5648.0496000000003</v>
      </c>
    </row>
    <row r="18" spans="1:19">
      <c r="A18" s="5">
        <f t="shared" si="8"/>
        <v>1.4</v>
      </c>
      <c r="B18" s="5">
        <f t="shared" si="10"/>
        <v>52.500000000000007</v>
      </c>
      <c r="C18" s="5">
        <f t="shared" si="11"/>
        <v>82.700667397366061</v>
      </c>
      <c r="D18" s="5">
        <f t="shared" si="12"/>
        <v>37.500000000000007</v>
      </c>
      <c r="E18" s="5">
        <f t="shared" si="13"/>
        <v>51.231905283832894</v>
      </c>
      <c r="F18" s="5">
        <f t="shared" si="14"/>
        <v>63.48982689385462</v>
      </c>
      <c r="G18" s="5">
        <f t="shared" si="15"/>
        <v>53.797150019663597</v>
      </c>
      <c r="H18" s="5">
        <f t="shared" si="0"/>
        <v>19.600000000000001</v>
      </c>
      <c r="I18" s="5">
        <f t="shared" si="1"/>
        <v>0</v>
      </c>
      <c r="J18" s="5">
        <f t="shared" si="2"/>
        <v>0</v>
      </c>
      <c r="K18" s="5">
        <f t="shared" si="3"/>
        <v>-9.8000000000000007</v>
      </c>
      <c r="L18" s="5">
        <f t="shared" si="16"/>
        <v>9.8000000000000007</v>
      </c>
      <c r="M18" s="5">
        <f>J18*dt</f>
        <v>0</v>
      </c>
      <c r="N18" s="5">
        <f>K18*dt</f>
        <v>-1.9600000000000002</v>
      </c>
      <c r="O18" s="5">
        <f>D18*dt</f>
        <v>7.5000000000000018</v>
      </c>
      <c r="P18">
        <f>E18*dt</f>
        <v>10.24638105676658</v>
      </c>
      <c r="Q18">
        <f>m*g*C18</f>
        <v>1620.933080988375</v>
      </c>
      <c r="R18">
        <f>0.5*m*F18^2</f>
        <v>4030.9581190116255</v>
      </c>
      <c r="S18">
        <f t="shared" si="17"/>
        <v>5651.8912</v>
      </c>
    </row>
    <row r="19" spans="1:19">
      <c r="A19" s="5">
        <f t="shared" si="8"/>
        <v>1.5999999999999999</v>
      </c>
      <c r="B19" s="5">
        <f t="shared" si="10"/>
        <v>60.000000000000007</v>
      </c>
      <c r="C19" s="5">
        <f t="shared" si="11"/>
        <v>92.947048454132641</v>
      </c>
      <c r="D19" s="5">
        <f t="shared" si="12"/>
        <v>37.500000000000007</v>
      </c>
      <c r="E19" s="5">
        <f t="shared" si="13"/>
        <v>49.271905283832893</v>
      </c>
      <c r="F19" s="5">
        <f t="shared" si="14"/>
        <v>61.91906532158734</v>
      </c>
      <c r="G19" s="5">
        <f t="shared" si="15"/>
        <v>52.725860782972802</v>
      </c>
      <c r="H19" s="5">
        <f t="shared" si="0"/>
        <v>19.600000000000001</v>
      </c>
      <c r="I19" s="5">
        <f t="shared" si="1"/>
        <v>0</v>
      </c>
      <c r="J19" s="5">
        <f t="shared" si="2"/>
        <v>0</v>
      </c>
      <c r="K19" s="5">
        <f t="shared" si="3"/>
        <v>-9.8000000000000007</v>
      </c>
      <c r="L19" s="5">
        <f t="shared" si="16"/>
        <v>9.8000000000000007</v>
      </c>
      <c r="M19" s="5">
        <f>J19*dt</f>
        <v>0</v>
      </c>
      <c r="N19" s="5">
        <f>K19*dt</f>
        <v>-1.9600000000000002</v>
      </c>
      <c r="O19" s="5">
        <f>D19*dt</f>
        <v>7.5000000000000018</v>
      </c>
      <c r="P19">
        <f>E19*dt</f>
        <v>9.8543810567665791</v>
      </c>
      <c r="Q19">
        <f>m*g*C19</f>
        <v>1821.762149701</v>
      </c>
      <c r="R19">
        <f>0.5*m*F19^2</f>
        <v>3833.9706502989998</v>
      </c>
      <c r="S19">
        <f t="shared" si="17"/>
        <v>5655.7327999999998</v>
      </c>
    </row>
    <row r="20" spans="1:19">
      <c r="A20" s="5">
        <f t="shared" si="8"/>
        <v>1.7999999999999998</v>
      </c>
      <c r="B20" s="5">
        <f t="shared" ref="B20:B83" si="18">B19+O19</f>
        <v>67.500000000000014</v>
      </c>
      <c r="C20" s="5">
        <f t="shared" ref="C20:C83" si="19">C19+P19</f>
        <v>102.80142951089923</v>
      </c>
      <c r="D20" s="5">
        <f t="shared" ref="D20:D83" si="20">D19+M19</f>
        <v>37.500000000000007</v>
      </c>
      <c r="E20" s="5">
        <f t="shared" ref="E20:E83" si="21">E19+N19</f>
        <v>47.311905283832893</v>
      </c>
      <c r="F20" s="5">
        <f t="shared" ref="F20:F83" si="22">SQRT(D20^2+E20^2)</f>
        <v>60.371072390561153</v>
      </c>
      <c r="G20" s="5">
        <f t="shared" ref="G20:G83" si="23">ATAN(E20/D20)*180/PI()</f>
        <v>51.599222053558016</v>
      </c>
      <c r="H20" s="5">
        <f t="shared" si="0"/>
        <v>19.600000000000001</v>
      </c>
      <c r="I20" s="5">
        <f t="shared" si="1"/>
        <v>0</v>
      </c>
      <c r="J20" s="5">
        <f t="shared" si="2"/>
        <v>0</v>
      </c>
      <c r="K20" s="5">
        <f t="shared" si="3"/>
        <v>-9.8000000000000007</v>
      </c>
      <c r="L20" s="5">
        <f t="shared" ref="L20:L83" si="24">SQRT(J20^2+K20^2)</f>
        <v>9.8000000000000007</v>
      </c>
      <c r="M20" s="5">
        <f>J20*dt</f>
        <v>0</v>
      </c>
      <c r="N20" s="5">
        <f>K20*dt</f>
        <v>-1.9600000000000002</v>
      </c>
      <c r="O20" s="5">
        <f>D20*dt</f>
        <v>7.5000000000000018</v>
      </c>
      <c r="P20">
        <f>E20*dt</f>
        <v>9.4623810567665796</v>
      </c>
      <c r="Q20">
        <f>m*g*C20</f>
        <v>2014.9080184136249</v>
      </c>
      <c r="R20">
        <f>0.5*m*F20^2</f>
        <v>3644.6663815863753</v>
      </c>
      <c r="S20">
        <f t="shared" si="17"/>
        <v>5659.5744000000004</v>
      </c>
    </row>
    <row r="21" spans="1:19">
      <c r="A21" s="5">
        <f t="shared" si="8"/>
        <v>1.9999999999999998</v>
      </c>
      <c r="B21" s="5">
        <f t="shared" si="18"/>
        <v>75.000000000000014</v>
      </c>
      <c r="C21" s="5">
        <f t="shared" si="19"/>
        <v>112.2638105676658</v>
      </c>
      <c r="D21" s="5">
        <f t="shared" si="20"/>
        <v>37.500000000000007</v>
      </c>
      <c r="E21" s="5">
        <f t="shared" si="21"/>
        <v>45.351905283832892</v>
      </c>
      <c r="F21" s="5">
        <f t="shared" si="22"/>
        <v>58.847644922067616</v>
      </c>
      <c r="G21" s="5">
        <f t="shared" si="23"/>
        <v>50.413772767154676</v>
      </c>
      <c r="H21" s="5">
        <f t="shared" si="0"/>
        <v>19.600000000000001</v>
      </c>
      <c r="I21" s="5">
        <f t="shared" si="1"/>
        <v>0</v>
      </c>
      <c r="J21" s="5">
        <f t="shared" si="2"/>
        <v>0</v>
      </c>
      <c r="K21" s="5">
        <f t="shared" si="3"/>
        <v>-9.8000000000000007</v>
      </c>
      <c r="L21" s="5">
        <f t="shared" si="24"/>
        <v>9.8000000000000007</v>
      </c>
      <c r="M21" s="5">
        <f>J21*dt</f>
        <v>0</v>
      </c>
      <c r="N21" s="5">
        <f>K21*dt</f>
        <v>-1.9600000000000002</v>
      </c>
      <c r="O21" s="5">
        <f>D21*dt</f>
        <v>7.5000000000000018</v>
      </c>
      <c r="P21">
        <f>E21*dt</f>
        <v>9.0703810567665784</v>
      </c>
      <c r="Q21">
        <f>m*g*C21</f>
        <v>2200.3706871262498</v>
      </c>
      <c r="R21">
        <f>0.5*m*F21^2</f>
        <v>3463.0453128737504</v>
      </c>
      <c r="S21">
        <f t="shared" si="17"/>
        <v>5663.4160000000002</v>
      </c>
    </row>
    <row r="22" spans="1:19">
      <c r="A22" s="5">
        <f t="shared" si="8"/>
        <v>2.1999999999999997</v>
      </c>
      <c r="B22" s="5">
        <f t="shared" si="18"/>
        <v>82.500000000000014</v>
      </c>
      <c r="C22" s="5">
        <f t="shared" si="19"/>
        <v>121.33419162443238</v>
      </c>
      <c r="D22" s="5">
        <f t="shared" si="20"/>
        <v>37.500000000000007</v>
      </c>
      <c r="E22" s="5">
        <f t="shared" si="21"/>
        <v>43.391905283832891</v>
      </c>
      <c r="F22" s="5">
        <f t="shared" si="22"/>
        <v>57.350740572037303</v>
      </c>
      <c r="G22" s="5">
        <f t="shared" si="23"/>
        <v>49.165883096573339</v>
      </c>
      <c r="H22" s="5">
        <f t="shared" si="0"/>
        <v>19.600000000000001</v>
      </c>
      <c r="I22" s="5">
        <f t="shared" si="1"/>
        <v>0</v>
      </c>
      <c r="J22" s="5">
        <f t="shared" si="2"/>
        <v>0</v>
      </c>
      <c r="K22" s="5">
        <f t="shared" si="3"/>
        <v>-9.8000000000000007</v>
      </c>
      <c r="L22" s="5">
        <f t="shared" si="24"/>
        <v>9.8000000000000007</v>
      </c>
      <c r="M22" s="5">
        <f>J22*dt</f>
        <v>0</v>
      </c>
      <c r="N22" s="5">
        <f>K22*dt</f>
        <v>-1.9600000000000002</v>
      </c>
      <c r="O22" s="5">
        <f>D22*dt</f>
        <v>7.5000000000000018</v>
      </c>
      <c r="P22">
        <f>E22*dt</f>
        <v>8.6783810567665789</v>
      </c>
      <c r="Q22">
        <f>m*g*C22</f>
        <v>2378.150155838875</v>
      </c>
      <c r="R22">
        <f>0.5*m*F22^2</f>
        <v>3289.1074441611254</v>
      </c>
      <c r="S22">
        <f t="shared" si="17"/>
        <v>5667.2576000000008</v>
      </c>
    </row>
    <row r="23" spans="1:19">
      <c r="A23" s="5">
        <f t="shared" si="8"/>
        <v>2.4</v>
      </c>
      <c r="B23" s="5">
        <f t="shared" si="18"/>
        <v>90.000000000000014</v>
      </c>
      <c r="C23" s="5">
        <f t="shared" si="19"/>
        <v>130.01257268119895</v>
      </c>
      <c r="D23" s="5">
        <f t="shared" si="20"/>
        <v>37.500000000000007</v>
      </c>
      <c r="E23" s="5">
        <f t="shared" si="21"/>
        <v>41.43190528383289</v>
      </c>
      <c r="F23" s="5">
        <f t="shared" si="22"/>
        <v>55.882490777062721</v>
      </c>
      <c r="G23" s="5">
        <f t="shared" si="23"/>
        <v>47.8517684282426</v>
      </c>
      <c r="H23" s="5">
        <f t="shared" si="0"/>
        <v>19.600000000000001</v>
      </c>
      <c r="I23" s="5">
        <f t="shared" si="1"/>
        <v>0</v>
      </c>
      <c r="J23" s="5">
        <f t="shared" si="2"/>
        <v>0</v>
      </c>
      <c r="K23" s="5">
        <f t="shared" si="3"/>
        <v>-9.8000000000000007</v>
      </c>
      <c r="L23" s="5">
        <f t="shared" si="24"/>
        <v>9.8000000000000007</v>
      </c>
      <c r="M23" s="5">
        <f>J23*dt</f>
        <v>0</v>
      </c>
      <c r="N23" s="5">
        <f>K23*dt</f>
        <v>-1.9600000000000002</v>
      </c>
      <c r="O23" s="5">
        <f>D23*dt</f>
        <v>7.5000000000000018</v>
      </c>
      <c r="P23">
        <f>E23*dt</f>
        <v>8.2863810567665777</v>
      </c>
      <c r="Q23">
        <f>m*g*C23</f>
        <v>2548.2464245514993</v>
      </c>
      <c r="R23">
        <f>0.5*m*F23^2</f>
        <v>3122.8527754484999</v>
      </c>
      <c r="S23">
        <f t="shared" si="17"/>
        <v>5671.0991999999987</v>
      </c>
    </row>
    <row r="24" spans="1:19">
      <c r="A24" s="5">
        <f t="shared" si="8"/>
        <v>2.6</v>
      </c>
      <c r="B24" s="5">
        <f t="shared" si="18"/>
        <v>97.500000000000014</v>
      </c>
      <c r="C24" s="5">
        <f t="shared" si="19"/>
        <v>138.29895373796552</v>
      </c>
      <c r="D24" s="5">
        <f t="shared" si="20"/>
        <v>37.500000000000007</v>
      </c>
      <c r="E24" s="5">
        <f t="shared" si="21"/>
        <v>39.471905283832889</v>
      </c>
      <c r="F24" s="5">
        <f t="shared" si="22"/>
        <v>54.445213809258526</v>
      </c>
      <c r="G24" s="5">
        <f t="shared" si="23"/>
        <v>46.467511330467339</v>
      </c>
      <c r="H24" s="5">
        <f t="shared" si="0"/>
        <v>19.600000000000001</v>
      </c>
      <c r="I24" s="5">
        <f t="shared" si="1"/>
        <v>0</v>
      </c>
      <c r="J24" s="5">
        <f t="shared" si="2"/>
        <v>0</v>
      </c>
      <c r="K24" s="5">
        <f t="shared" si="3"/>
        <v>-9.8000000000000007</v>
      </c>
      <c r="L24" s="5">
        <f t="shared" si="24"/>
        <v>9.8000000000000007</v>
      </c>
      <c r="M24" s="5">
        <f>J24*dt</f>
        <v>0</v>
      </c>
      <c r="N24" s="5">
        <f>K24*dt</f>
        <v>-1.9600000000000002</v>
      </c>
      <c r="O24" s="5">
        <f>D24*dt</f>
        <v>7.5000000000000018</v>
      </c>
      <c r="P24">
        <f>E24*dt</f>
        <v>7.8943810567665782</v>
      </c>
      <c r="Q24">
        <f>m*g*C24</f>
        <v>2710.6594932641242</v>
      </c>
      <c r="R24">
        <f>0.5*m*F24^2</f>
        <v>2964.2813067358752</v>
      </c>
      <c r="S24">
        <f t="shared" si="17"/>
        <v>5674.9407999999994</v>
      </c>
    </row>
    <row r="25" spans="1:19">
      <c r="A25" s="5">
        <f t="shared" si="8"/>
        <v>2.8000000000000003</v>
      </c>
      <c r="B25" s="5">
        <f t="shared" si="18"/>
        <v>105.00000000000001</v>
      </c>
      <c r="C25" s="5">
        <f t="shared" si="19"/>
        <v>146.1933347947321</v>
      </c>
      <c r="D25" s="5">
        <f t="shared" si="20"/>
        <v>37.500000000000007</v>
      </c>
      <c r="E25" s="5">
        <f t="shared" si="21"/>
        <v>37.511905283832888</v>
      </c>
      <c r="F25" s="5">
        <f t="shared" si="22"/>
        <v>53.041427563964099</v>
      </c>
      <c r="G25" s="5">
        <f t="shared" si="23"/>
        <v>45.009093523344333</v>
      </c>
      <c r="H25" s="5">
        <f t="shared" si="0"/>
        <v>19.600000000000001</v>
      </c>
      <c r="I25" s="5">
        <f t="shared" si="1"/>
        <v>0</v>
      </c>
      <c r="J25" s="5">
        <f t="shared" si="2"/>
        <v>0</v>
      </c>
      <c r="K25" s="5">
        <f t="shared" si="3"/>
        <v>-9.8000000000000007</v>
      </c>
      <c r="L25" s="5">
        <f t="shared" si="24"/>
        <v>9.8000000000000007</v>
      </c>
      <c r="M25" s="5">
        <f>J25*dt</f>
        <v>0</v>
      </c>
      <c r="N25" s="5">
        <f>K25*dt</f>
        <v>-1.9600000000000002</v>
      </c>
      <c r="O25" s="5">
        <f>D25*dt</f>
        <v>7.5000000000000018</v>
      </c>
      <c r="P25">
        <f>E25*dt</f>
        <v>7.5023810567665778</v>
      </c>
      <c r="Q25">
        <f>m*g*C25</f>
        <v>2865.3893619767491</v>
      </c>
      <c r="R25">
        <f>0.5*m*F25^2</f>
        <v>2813.3930380232505</v>
      </c>
      <c r="S25">
        <f t="shared" si="17"/>
        <v>5678.7824000000001</v>
      </c>
    </row>
    <row r="26" spans="1:19">
      <c r="A26" s="5">
        <f t="shared" si="8"/>
        <v>3.0000000000000004</v>
      </c>
      <c r="B26" s="5">
        <f t="shared" si="18"/>
        <v>112.50000000000001</v>
      </c>
      <c r="C26" s="5">
        <f t="shared" si="19"/>
        <v>153.69571585149868</v>
      </c>
      <c r="D26" s="5">
        <f t="shared" si="20"/>
        <v>37.500000000000007</v>
      </c>
      <c r="E26" s="5">
        <f t="shared" si="21"/>
        <v>35.551905283832888</v>
      </c>
      <c r="F26" s="5">
        <f t="shared" si="22"/>
        <v>51.673861567630354</v>
      </c>
      <c r="G26" s="5">
        <f t="shared" si="23"/>
        <v>43.472440144042665</v>
      </c>
      <c r="H26" s="5">
        <f t="shared" si="0"/>
        <v>19.600000000000001</v>
      </c>
      <c r="I26" s="5">
        <f t="shared" si="1"/>
        <v>0</v>
      </c>
      <c r="J26" s="5">
        <f t="shared" si="2"/>
        <v>0</v>
      </c>
      <c r="K26" s="5">
        <f t="shared" si="3"/>
        <v>-9.8000000000000007</v>
      </c>
      <c r="L26" s="5">
        <f t="shared" si="24"/>
        <v>9.8000000000000007</v>
      </c>
      <c r="M26" s="5">
        <f>J26*dt</f>
        <v>0</v>
      </c>
      <c r="N26" s="5">
        <f>K26*dt</f>
        <v>-1.9600000000000002</v>
      </c>
      <c r="O26" s="5">
        <f>D26*dt</f>
        <v>7.5000000000000018</v>
      </c>
      <c r="P26">
        <f>E26*dt</f>
        <v>7.1103810567665775</v>
      </c>
      <c r="Q26">
        <f>m*g*C26</f>
        <v>3012.4360306893741</v>
      </c>
      <c r="R26">
        <f>0.5*m*F26^2</f>
        <v>2670.1879693106252</v>
      </c>
      <c r="S26">
        <f t="shared" si="17"/>
        <v>5682.6239999999998</v>
      </c>
    </row>
    <row r="27" spans="1:19">
      <c r="A27" s="5">
        <f t="shared" si="8"/>
        <v>3.2000000000000006</v>
      </c>
      <c r="B27" s="5">
        <f t="shared" si="18"/>
        <v>120.00000000000001</v>
      </c>
      <c r="C27" s="5">
        <f t="shared" si="19"/>
        <v>160.80609690826526</v>
      </c>
      <c r="D27" s="5">
        <f t="shared" si="20"/>
        <v>37.500000000000007</v>
      </c>
      <c r="E27" s="5">
        <f t="shared" si="21"/>
        <v>33.591905283832887</v>
      </c>
      <c r="F27" s="5">
        <f t="shared" si="22"/>
        <v>50.345467527852001</v>
      </c>
      <c r="G27" s="5">
        <f t="shared" si="23"/>
        <v>41.85347884018497</v>
      </c>
      <c r="H27" s="5">
        <f t="shared" si="0"/>
        <v>19.600000000000001</v>
      </c>
      <c r="I27" s="5">
        <f t="shared" si="1"/>
        <v>0</v>
      </c>
      <c r="J27" s="5">
        <f t="shared" si="2"/>
        <v>0</v>
      </c>
      <c r="K27" s="5">
        <f t="shared" si="3"/>
        <v>-9.8000000000000007</v>
      </c>
      <c r="L27" s="5">
        <f t="shared" si="24"/>
        <v>9.8000000000000007</v>
      </c>
      <c r="M27" s="5">
        <f>J27*dt</f>
        <v>0</v>
      </c>
      <c r="N27" s="5">
        <f>K27*dt</f>
        <v>-1.9600000000000002</v>
      </c>
      <c r="O27" s="5">
        <f>D27*dt</f>
        <v>7.5000000000000018</v>
      </c>
      <c r="P27">
        <f>E27*dt</f>
        <v>6.718381056766578</v>
      </c>
      <c r="Q27">
        <f>m*g*C27</f>
        <v>3151.7994994019991</v>
      </c>
      <c r="R27">
        <f>0.5*m*F27^2</f>
        <v>2534.6661005980004</v>
      </c>
      <c r="S27">
        <f t="shared" si="17"/>
        <v>5686.4655999999995</v>
      </c>
    </row>
    <row r="28" spans="1:19">
      <c r="A28" s="5">
        <f t="shared" si="8"/>
        <v>3.4000000000000008</v>
      </c>
      <c r="B28" s="5">
        <f t="shared" si="18"/>
        <v>127.50000000000001</v>
      </c>
      <c r="C28" s="5">
        <f t="shared" si="19"/>
        <v>167.52447796503185</v>
      </c>
      <c r="D28" s="5">
        <f t="shared" si="20"/>
        <v>37.500000000000007</v>
      </c>
      <c r="E28" s="5">
        <f t="shared" si="21"/>
        <v>31.631905283832886</v>
      </c>
      <c r="F28" s="5">
        <f t="shared" si="22"/>
        <v>49.059427553584186</v>
      </c>
      <c r="G28" s="5">
        <f t="shared" si="23"/>
        <v>40.148216365135909</v>
      </c>
      <c r="H28" s="5">
        <f t="shared" si="0"/>
        <v>19.600000000000001</v>
      </c>
      <c r="I28" s="5">
        <f t="shared" si="1"/>
        <v>0</v>
      </c>
      <c r="J28" s="5">
        <f t="shared" si="2"/>
        <v>0</v>
      </c>
      <c r="K28" s="5">
        <f t="shared" si="3"/>
        <v>-9.8000000000000007</v>
      </c>
      <c r="L28" s="5">
        <f t="shared" si="24"/>
        <v>9.8000000000000007</v>
      </c>
      <c r="M28" s="5">
        <f>J28*dt</f>
        <v>0</v>
      </c>
      <c r="N28" s="5">
        <f>K28*dt</f>
        <v>-1.9600000000000002</v>
      </c>
      <c r="O28" s="5">
        <f>D28*dt</f>
        <v>7.5000000000000018</v>
      </c>
      <c r="P28">
        <f>E28*dt</f>
        <v>6.3263810567665777</v>
      </c>
      <c r="Q28">
        <f>m*g*C28</f>
        <v>3283.4797681146247</v>
      </c>
      <c r="R28">
        <f>0.5*m*F28^2</f>
        <v>2406.8274318853751</v>
      </c>
      <c r="S28">
        <f t="shared" si="17"/>
        <v>5690.3071999999993</v>
      </c>
    </row>
    <row r="29" spans="1:19">
      <c r="A29" s="5">
        <f t="shared" si="8"/>
        <v>3.600000000000001</v>
      </c>
      <c r="B29" s="5">
        <f t="shared" si="18"/>
        <v>135.00000000000003</v>
      </c>
      <c r="C29" s="5">
        <f t="shared" si="19"/>
        <v>173.85085902179841</v>
      </c>
      <c r="D29" s="5">
        <f t="shared" si="20"/>
        <v>37.500000000000007</v>
      </c>
      <c r="E29" s="5">
        <f t="shared" si="21"/>
        <v>29.671905283832885</v>
      </c>
      <c r="F29" s="5">
        <f t="shared" si="22"/>
        <v>47.819158955096128</v>
      </c>
      <c r="G29" s="5">
        <f t="shared" si="23"/>
        <v>38.352835317395268</v>
      </c>
      <c r="H29" s="5">
        <f t="shared" si="0"/>
        <v>19.600000000000001</v>
      </c>
      <c r="I29" s="5">
        <f t="shared" si="1"/>
        <v>0</v>
      </c>
      <c r="J29" s="5">
        <f t="shared" si="2"/>
        <v>0</v>
      </c>
      <c r="K29" s="5">
        <f t="shared" si="3"/>
        <v>-9.8000000000000007</v>
      </c>
      <c r="L29" s="5">
        <f t="shared" si="24"/>
        <v>9.8000000000000007</v>
      </c>
      <c r="M29" s="5">
        <f>J29*dt</f>
        <v>0</v>
      </c>
      <c r="N29" s="5">
        <f>K29*dt</f>
        <v>-1.9600000000000002</v>
      </c>
      <c r="O29" s="5">
        <f>D29*dt</f>
        <v>7.5000000000000018</v>
      </c>
      <c r="P29">
        <f>E29*dt</f>
        <v>5.9343810567665773</v>
      </c>
      <c r="Q29">
        <f>m*g*C29</f>
        <v>3407.4768368272494</v>
      </c>
      <c r="R29">
        <f>0.5*m*F29^2</f>
        <v>2286.6719631727501</v>
      </c>
      <c r="S29">
        <f t="shared" si="17"/>
        <v>5694.148799999999</v>
      </c>
    </row>
    <row r="30" spans="1:19">
      <c r="A30" s="5">
        <f t="shared" si="8"/>
        <v>3.8000000000000012</v>
      </c>
      <c r="B30" s="5">
        <f t="shared" si="18"/>
        <v>142.50000000000003</v>
      </c>
      <c r="C30" s="5">
        <f t="shared" si="19"/>
        <v>179.78524007856498</v>
      </c>
      <c r="D30" s="5">
        <f t="shared" si="20"/>
        <v>37.500000000000007</v>
      </c>
      <c r="E30" s="5">
        <f t="shared" si="21"/>
        <v>27.711905283832884</v>
      </c>
      <c r="F30" s="5">
        <f t="shared" si="22"/>
        <v>46.628314300005798</v>
      </c>
      <c r="G30" s="5">
        <f t="shared" si="23"/>
        <v>36.463813363563283</v>
      </c>
      <c r="H30" s="5">
        <f t="shared" si="0"/>
        <v>19.600000000000001</v>
      </c>
      <c r="I30" s="5">
        <f t="shared" si="1"/>
        <v>0</v>
      </c>
      <c r="J30" s="5">
        <f t="shared" si="2"/>
        <v>0</v>
      </c>
      <c r="K30" s="5">
        <f t="shared" si="3"/>
        <v>-9.8000000000000007</v>
      </c>
      <c r="L30" s="5">
        <f t="shared" si="24"/>
        <v>9.8000000000000007</v>
      </c>
      <c r="M30" s="5">
        <f>J30*dt</f>
        <v>0</v>
      </c>
      <c r="N30" s="5">
        <f>K30*dt</f>
        <v>-1.9600000000000002</v>
      </c>
      <c r="O30" s="5">
        <f>D30*dt</f>
        <v>7.5000000000000018</v>
      </c>
      <c r="P30">
        <f>E30*dt</f>
        <v>5.542381056766577</v>
      </c>
      <c r="Q30">
        <f>m*g*C30</f>
        <v>3523.7907055398741</v>
      </c>
      <c r="R30">
        <f>0.5*m*F30^2</f>
        <v>2174.1996944601251</v>
      </c>
      <c r="S30">
        <f t="shared" si="17"/>
        <v>5697.9903999999988</v>
      </c>
    </row>
    <row r="31" spans="1:19">
      <c r="A31" s="5">
        <f t="shared" si="8"/>
        <v>4.0000000000000009</v>
      </c>
      <c r="B31" s="5">
        <f t="shared" si="18"/>
        <v>150.00000000000003</v>
      </c>
      <c r="C31" s="5">
        <f t="shared" si="19"/>
        <v>185.32762113533155</v>
      </c>
      <c r="D31" s="5">
        <f t="shared" si="20"/>
        <v>37.500000000000007</v>
      </c>
      <c r="E31" s="5">
        <f t="shared" si="21"/>
        <v>25.751905283832883</v>
      </c>
      <c r="F31" s="5">
        <f t="shared" si="22"/>
        <v>45.490775171978555</v>
      </c>
      <c r="G31" s="5">
        <f t="shared" si="23"/>
        <v>34.478066589869911</v>
      </c>
      <c r="H31" s="5">
        <f t="shared" si="0"/>
        <v>19.600000000000001</v>
      </c>
      <c r="I31" s="5">
        <f t="shared" si="1"/>
        <v>0</v>
      </c>
      <c r="J31" s="5">
        <f t="shared" si="2"/>
        <v>0</v>
      </c>
      <c r="K31" s="5">
        <f t="shared" si="3"/>
        <v>-9.8000000000000007</v>
      </c>
      <c r="L31" s="5">
        <f t="shared" si="24"/>
        <v>9.8000000000000007</v>
      </c>
      <c r="M31" s="5">
        <f>J31*dt</f>
        <v>0</v>
      </c>
      <c r="N31" s="5">
        <f>K31*dt</f>
        <v>-1.9600000000000002</v>
      </c>
      <c r="O31" s="5">
        <f>D31*dt</f>
        <v>7.5000000000000018</v>
      </c>
      <c r="P31">
        <f>E31*dt</f>
        <v>5.1503810567665766</v>
      </c>
      <c r="Q31">
        <f>m*g*C31</f>
        <v>3632.4213742524989</v>
      </c>
      <c r="R31">
        <f>0.5*m*F31^2</f>
        <v>2069.4106257475005</v>
      </c>
      <c r="S31">
        <f t="shared" si="17"/>
        <v>5701.8319999999994</v>
      </c>
    </row>
    <row r="32" spans="1:19">
      <c r="A32" s="5">
        <f t="shared" si="8"/>
        <v>4.2000000000000011</v>
      </c>
      <c r="B32" s="5">
        <f t="shared" si="18"/>
        <v>157.50000000000003</v>
      </c>
      <c r="C32" s="5">
        <f t="shared" si="19"/>
        <v>190.47800219209813</v>
      </c>
      <c r="D32" s="5">
        <f t="shared" si="20"/>
        <v>37.500000000000007</v>
      </c>
      <c r="E32" s="5">
        <f t="shared" si="21"/>
        <v>23.791905283832882</v>
      </c>
      <c r="F32" s="5">
        <f t="shared" si="22"/>
        <v>44.410637881422907</v>
      </c>
      <c r="G32" s="5">
        <f t="shared" si="23"/>
        <v>32.39311740665682</v>
      </c>
      <c r="H32" s="5">
        <f t="shared" si="0"/>
        <v>19.600000000000001</v>
      </c>
      <c r="I32" s="5">
        <f t="shared" si="1"/>
        <v>0</v>
      </c>
      <c r="J32" s="5">
        <f t="shared" si="2"/>
        <v>0</v>
      </c>
      <c r="K32" s="5">
        <f t="shared" si="3"/>
        <v>-9.8000000000000007</v>
      </c>
      <c r="L32" s="5">
        <f t="shared" si="24"/>
        <v>9.8000000000000007</v>
      </c>
      <c r="M32" s="5">
        <f>J32*dt</f>
        <v>0</v>
      </c>
      <c r="N32" s="5">
        <f>K32*dt</f>
        <v>-1.9600000000000002</v>
      </c>
      <c r="O32" s="5">
        <f>D32*dt</f>
        <v>7.5000000000000018</v>
      </c>
      <c r="P32">
        <f>E32*dt</f>
        <v>4.7583810567665763</v>
      </c>
      <c r="Q32">
        <f>m*g*C32</f>
        <v>3733.3688429651238</v>
      </c>
      <c r="R32">
        <f>0.5*m*F32^2</f>
        <v>1972.3047570348754</v>
      </c>
      <c r="S32">
        <f t="shared" si="17"/>
        <v>5705.6735999999992</v>
      </c>
    </row>
    <row r="33" spans="1:19">
      <c r="A33" s="5">
        <f t="shared" si="8"/>
        <v>4.4000000000000012</v>
      </c>
      <c r="B33" s="5">
        <f t="shared" si="18"/>
        <v>165.00000000000003</v>
      </c>
      <c r="C33" s="5">
        <f t="shared" si="19"/>
        <v>195.23638324886471</v>
      </c>
      <c r="D33" s="5">
        <f t="shared" si="20"/>
        <v>37.500000000000007</v>
      </c>
      <c r="E33" s="5">
        <f t="shared" si="21"/>
        <v>21.831905283832882</v>
      </c>
      <c r="F33" s="5">
        <f t="shared" si="22"/>
        <v>43.39218925477546</v>
      </c>
      <c r="G33" s="5">
        <f t="shared" si="23"/>
        <v>30.207285554455837</v>
      </c>
      <c r="H33" s="5">
        <f t="shared" si="0"/>
        <v>19.600000000000001</v>
      </c>
      <c r="I33" s="5">
        <f t="shared" si="1"/>
        <v>0</v>
      </c>
      <c r="J33" s="5">
        <f t="shared" si="2"/>
        <v>0</v>
      </c>
      <c r="K33" s="5">
        <f t="shared" si="3"/>
        <v>-9.8000000000000007</v>
      </c>
      <c r="L33" s="5">
        <f t="shared" si="24"/>
        <v>9.8000000000000007</v>
      </c>
      <c r="M33" s="5">
        <f>J33*dt</f>
        <v>0</v>
      </c>
      <c r="N33" s="5">
        <f>K33*dt</f>
        <v>-1.9600000000000002</v>
      </c>
      <c r="O33" s="5">
        <f>D33*dt</f>
        <v>7.5000000000000018</v>
      </c>
      <c r="P33">
        <f>E33*dt</f>
        <v>4.3663810567665768</v>
      </c>
      <c r="Q33">
        <f>m*g*C33</f>
        <v>3826.6331116777487</v>
      </c>
      <c r="R33">
        <f>0.5*m*F33^2</f>
        <v>1882.8820883222509</v>
      </c>
      <c r="S33">
        <f t="shared" si="17"/>
        <v>5709.5151999999998</v>
      </c>
    </row>
    <row r="34" spans="1:19">
      <c r="A34" s="5">
        <f t="shared" si="8"/>
        <v>4.6000000000000014</v>
      </c>
      <c r="B34" s="5">
        <f t="shared" si="18"/>
        <v>172.50000000000003</v>
      </c>
      <c r="C34" s="5">
        <f t="shared" si="19"/>
        <v>199.6027643056313</v>
      </c>
      <c r="D34" s="5">
        <f t="shared" si="20"/>
        <v>37.500000000000007</v>
      </c>
      <c r="E34" s="5">
        <f t="shared" si="21"/>
        <v>19.871905283832881</v>
      </c>
      <c r="F34" s="5">
        <f t="shared" si="22"/>
        <v>42.439870636108516</v>
      </c>
      <c r="G34" s="5">
        <f t="shared" si="23"/>
        <v>27.919898139322569</v>
      </c>
      <c r="H34" s="5">
        <f t="shared" si="0"/>
        <v>19.600000000000001</v>
      </c>
      <c r="I34" s="5">
        <f t="shared" si="1"/>
        <v>0</v>
      </c>
      <c r="J34" s="5">
        <f t="shared" si="2"/>
        <v>0</v>
      </c>
      <c r="K34" s="5">
        <f t="shared" si="3"/>
        <v>-9.8000000000000007</v>
      </c>
      <c r="L34" s="5">
        <f t="shared" si="24"/>
        <v>9.8000000000000007</v>
      </c>
      <c r="M34" s="5">
        <f>J34*dt</f>
        <v>0</v>
      </c>
      <c r="N34" s="5">
        <f>K34*dt</f>
        <v>-1.9600000000000002</v>
      </c>
      <c r="O34" s="5">
        <f>D34*dt</f>
        <v>7.5000000000000018</v>
      </c>
      <c r="P34">
        <f>E34*dt</f>
        <v>3.9743810567665765</v>
      </c>
      <c r="Q34">
        <f>m*g*C34</f>
        <v>3912.2141803903737</v>
      </c>
      <c r="R34">
        <f>0.5*m*F34^2</f>
        <v>1801.1426196096259</v>
      </c>
      <c r="S34">
        <f t="shared" si="17"/>
        <v>5713.3567999999996</v>
      </c>
    </row>
    <row r="35" spans="1:19">
      <c r="A35" s="5">
        <f t="shared" si="8"/>
        <v>4.8000000000000016</v>
      </c>
      <c r="B35" s="5">
        <f t="shared" si="18"/>
        <v>180.00000000000003</v>
      </c>
      <c r="C35" s="5">
        <f t="shared" si="19"/>
        <v>203.57714536239789</v>
      </c>
      <c r="D35" s="5">
        <f t="shared" si="20"/>
        <v>37.500000000000007</v>
      </c>
      <c r="E35" s="5">
        <f t="shared" si="21"/>
        <v>17.91190528383288</v>
      </c>
      <c r="F35" s="5">
        <f t="shared" si="22"/>
        <v>41.558228437903857</v>
      </c>
      <c r="G35" s="5">
        <f t="shared" si="23"/>
        <v>25.531511257383858</v>
      </c>
      <c r="H35" s="5">
        <f t="shared" si="0"/>
        <v>19.600000000000001</v>
      </c>
      <c r="I35" s="5">
        <f t="shared" si="1"/>
        <v>0</v>
      </c>
      <c r="J35" s="5">
        <f t="shared" si="2"/>
        <v>0</v>
      </c>
      <c r="K35" s="5">
        <f t="shared" si="3"/>
        <v>-9.8000000000000007</v>
      </c>
      <c r="L35" s="5">
        <f t="shared" si="24"/>
        <v>9.8000000000000007</v>
      </c>
      <c r="M35" s="5">
        <f>J35*dt</f>
        <v>0</v>
      </c>
      <c r="N35" s="5">
        <f>K35*dt</f>
        <v>-1.9600000000000002</v>
      </c>
      <c r="O35" s="5">
        <f>D35*dt</f>
        <v>7.5000000000000018</v>
      </c>
      <c r="P35">
        <f>E35*dt</f>
        <v>3.5823810567665761</v>
      </c>
      <c r="Q35">
        <f>m*g*C35</f>
        <v>3990.1120491029988</v>
      </c>
      <c r="R35">
        <f>0.5*m*F35^2</f>
        <v>1727.0863508970008</v>
      </c>
      <c r="S35">
        <f t="shared" si="17"/>
        <v>5717.1983999999993</v>
      </c>
    </row>
    <row r="36" spans="1:19">
      <c r="A36" s="5">
        <f t="shared" si="8"/>
        <v>5.0000000000000018</v>
      </c>
      <c r="B36" s="5">
        <f t="shared" si="18"/>
        <v>187.50000000000003</v>
      </c>
      <c r="C36" s="5">
        <f t="shared" si="19"/>
        <v>207.15952641916445</v>
      </c>
      <c r="D36" s="5">
        <f t="shared" si="20"/>
        <v>37.500000000000007</v>
      </c>
      <c r="E36" s="5">
        <f t="shared" si="21"/>
        <v>15.951905283832879</v>
      </c>
      <c r="F36" s="5">
        <f t="shared" si="22"/>
        <v>40.751850046155887</v>
      </c>
      <c r="G36" s="5">
        <f t="shared" si="23"/>
        <v>23.044131803998802</v>
      </c>
      <c r="H36" s="5">
        <f t="shared" si="0"/>
        <v>19.600000000000001</v>
      </c>
      <c r="I36" s="5">
        <f t="shared" si="1"/>
        <v>0</v>
      </c>
      <c r="J36" s="5">
        <f t="shared" si="2"/>
        <v>0</v>
      </c>
      <c r="K36" s="5">
        <f t="shared" si="3"/>
        <v>-9.8000000000000007</v>
      </c>
      <c r="L36" s="5">
        <f t="shared" si="24"/>
        <v>9.8000000000000007</v>
      </c>
      <c r="M36" s="5">
        <f>J36*dt</f>
        <v>0</v>
      </c>
      <c r="N36" s="5">
        <f>K36*dt</f>
        <v>-1.9600000000000002</v>
      </c>
      <c r="O36" s="5">
        <f>D36*dt</f>
        <v>7.5000000000000018</v>
      </c>
      <c r="P36">
        <f>E36*dt</f>
        <v>3.1903810567665758</v>
      </c>
      <c r="Q36">
        <f>m*g*C36</f>
        <v>4060.3267178156234</v>
      </c>
      <c r="R36">
        <f>0.5*m*F36^2</f>
        <v>1660.7132821843757</v>
      </c>
      <c r="S36">
        <f t="shared" si="17"/>
        <v>5721.0399999999991</v>
      </c>
    </row>
    <row r="37" spans="1:19">
      <c r="A37" s="5">
        <f t="shared" si="8"/>
        <v>5.200000000000002</v>
      </c>
      <c r="B37" s="5">
        <f t="shared" si="18"/>
        <v>195.00000000000003</v>
      </c>
      <c r="C37" s="5">
        <f t="shared" si="19"/>
        <v>210.34990747593102</v>
      </c>
      <c r="D37" s="5">
        <f t="shared" si="20"/>
        <v>37.500000000000007</v>
      </c>
      <c r="E37" s="5">
        <f t="shared" si="21"/>
        <v>13.991905283832878</v>
      </c>
      <c r="F37" s="5">
        <f t="shared" si="22"/>
        <v>40.025284676960773</v>
      </c>
      <c r="G37" s="5">
        <f t="shared" si="23"/>
        <v>20.461423866599535</v>
      </c>
      <c r="H37" s="5">
        <f t="shared" si="0"/>
        <v>19.600000000000001</v>
      </c>
      <c r="I37" s="5">
        <f t="shared" si="1"/>
        <v>0</v>
      </c>
      <c r="J37" s="5">
        <f t="shared" si="2"/>
        <v>0</v>
      </c>
      <c r="K37" s="5">
        <f t="shared" si="3"/>
        <v>-9.8000000000000007</v>
      </c>
      <c r="L37" s="5">
        <f t="shared" si="24"/>
        <v>9.8000000000000007</v>
      </c>
      <c r="M37" s="5">
        <f>J37*dt</f>
        <v>0</v>
      </c>
      <c r="N37" s="5">
        <f>K37*dt</f>
        <v>-1.9600000000000002</v>
      </c>
      <c r="O37" s="5">
        <f>D37*dt</f>
        <v>7.5000000000000018</v>
      </c>
      <c r="P37">
        <f>E37*dt</f>
        <v>2.7983810567665759</v>
      </c>
      <c r="Q37">
        <f>m*g*C37</f>
        <v>4122.8581865282486</v>
      </c>
      <c r="R37">
        <f>0.5*m*F37^2</f>
        <v>1602.0234134717509</v>
      </c>
      <c r="S37">
        <f t="shared" si="17"/>
        <v>5724.8815999999997</v>
      </c>
    </row>
    <row r="38" spans="1:19">
      <c r="A38" s="5">
        <f t="shared" si="8"/>
        <v>5.4000000000000021</v>
      </c>
      <c r="B38" s="5">
        <f t="shared" si="18"/>
        <v>202.50000000000003</v>
      </c>
      <c r="C38" s="5">
        <f t="shared" si="19"/>
        <v>213.14828853269759</v>
      </c>
      <c r="D38" s="5">
        <f t="shared" si="20"/>
        <v>37.500000000000007</v>
      </c>
      <c r="E38" s="5">
        <f t="shared" si="21"/>
        <v>12.031905283832877</v>
      </c>
      <c r="F38" s="5">
        <f t="shared" si="22"/>
        <v>39.382949924543816</v>
      </c>
      <c r="G38" s="5">
        <f t="shared" si="23"/>
        <v>17.788880294340281</v>
      </c>
      <c r="H38" s="5">
        <f t="shared" si="0"/>
        <v>19.600000000000001</v>
      </c>
      <c r="I38" s="5">
        <f t="shared" si="1"/>
        <v>0</v>
      </c>
      <c r="J38" s="5">
        <f t="shared" si="2"/>
        <v>0</v>
      </c>
      <c r="K38" s="5">
        <f t="shared" si="3"/>
        <v>-9.8000000000000007</v>
      </c>
      <c r="L38" s="5">
        <f t="shared" si="24"/>
        <v>9.8000000000000007</v>
      </c>
      <c r="M38" s="5">
        <f>J38*dt</f>
        <v>0</v>
      </c>
      <c r="N38" s="5">
        <f>K38*dt</f>
        <v>-1.9600000000000002</v>
      </c>
      <c r="O38" s="5">
        <f>D38*dt</f>
        <v>7.5000000000000018</v>
      </c>
      <c r="P38">
        <f>E38*dt</f>
        <v>2.4063810567665755</v>
      </c>
      <c r="Q38">
        <f>m*g*C38</f>
        <v>4177.7064552408729</v>
      </c>
      <c r="R38">
        <f>0.5*m*F38^2</f>
        <v>1551.0167447591257</v>
      </c>
      <c r="S38">
        <f t="shared" si="17"/>
        <v>5728.7231999999985</v>
      </c>
    </row>
    <row r="39" spans="1:19">
      <c r="A39" s="5">
        <f t="shared" si="8"/>
        <v>5.6000000000000023</v>
      </c>
      <c r="B39" s="5">
        <f t="shared" si="18"/>
        <v>210.00000000000003</v>
      </c>
      <c r="C39" s="5">
        <f t="shared" si="19"/>
        <v>215.55466958946417</v>
      </c>
      <c r="D39" s="5">
        <f t="shared" si="20"/>
        <v>37.500000000000007</v>
      </c>
      <c r="E39" s="5">
        <f t="shared" si="21"/>
        <v>10.071905283832876</v>
      </c>
      <c r="F39" s="5">
        <f t="shared" si="22"/>
        <v>38.829026205230811</v>
      </c>
      <c r="G39" s="5">
        <f t="shared" si="23"/>
        <v>15.033937487456942</v>
      </c>
      <c r="H39" s="5">
        <f t="shared" si="0"/>
        <v>19.600000000000001</v>
      </c>
      <c r="I39" s="5">
        <f t="shared" si="1"/>
        <v>0</v>
      </c>
      <c r="J39" s="5">
        <f t="shared" si="2"/>
        <v>0</v>
      </c>
      <c r="K39" s="5">
        <f t="shared" si="3"/>
        <v>-9.8000000000000007</v>
      </c>
      <c r="L39" s="5">
        <f t="shared" si="24"/>
        <v>9.8000000000000007</v>
      </c>
      <c r="M39" s="5">
        <f>J39*dt</f>
        <v>0</v>
      </c>
      <c r="N39" s="5">
        <f>K39*dt</f>
        <v>-1.9600000000000002</v>
      </c>
      <c r="O39" s="5">
        <f>D39*dt</f>
        <v>7.5000000000000018</v>
      </c>
      <c r="P39">
        <f>E39*dt</f>
        <v>2.0143810567665752</v>
      </c>
      <c r="Q39">
        <f>m*g*C39</f>
        <v>4224.8715239534977</v>
      </c>
      <c r="R39">
        <f>0.5*m*F39^2</f>
        <v>1507.6932760465011</v>
      </c>
      <c r="S39">
        <f t="shared" si="17"/>
        <v>5732.5647999999983</v>
      </c>
    </row>
    <row r="40" spans="1:19">
      <c r="A40" s="5">
        <f t="shared" si="8"/>
        <v>5.8000000000000025</v>
      </c>
      <c r="B40" s="5">
        <f t="shared" si="18"/>
        <v>217.50000000000003</v>
      </c>
      <c r="C40" s="5">
        <f t="shared" si="19"/>
        <v>217.56905064623075</v>
      </c>
      <c r="D40" s="5">
        <f t="shared" si="20"/>
        <v>37.500000000000007</v>
      </c>
      <c r="E40" s="5">
        <f t="shared" si="21"/>
        <v>8.1119052838328756</v>
      </c>
      <c r="F40" s="5">
        <f t="shared" si="22"/>
        <v>38.367342979855621</v>
      </c>
      <c r="G40" s="5">
        <f t="shared" si="23"/>
        <v>12.206011157592108</v>
      </c>
      <c r="H40" s="5">
        <f t="shared" si="0"/>
        <v>19.600000000000001</v>
      </c>
      <c r="I40" s="5">
        <f t="shared" si="1"/>
        <v>0</v>
      </c>
      <c r="J40" s="5">
        <f t="shared" si="2"/>
        <v>0</v>
      </c>
      <c r="K40" s="5">
        <f t="shared" si="3"/>
        <v>-9.8000000000000007</v>
      </c>
      <c r="L40" s="5">
        <f t="shared" si="24"/>
        <v>9.8000000000000007</v>
      </c>
      <c r="M40" s="5">
        <f>J40*dt</f>
        <v>0</v>
      </c>
      <c r="N40" s="5">
        <f>K40*dt</f>
        <v>-1.9600000000000002</v>
      </c>
      <c r="O40" s="5">
        <f>D40*dt</f>
        <v>7.5000000000000018</v>
      </c>
      <c r="P40">
        <f>E40*dt</f>
        <v>1.6223810567665753</v>
      </c>
      <c r="Q40">
        <f>m*g*C40</f>
        <v>4264.353392666123</v>
      </c>
      <c r="R40">
        <f>0.5*m*F40^2</f>
        <v>1472.0530073338764</v>
      </c>
      <c r="S40">
        <f t="shared" si="17"/>
        <v>5736.4063999999998</v>
      </c>
    </row>
    <row r="41" spans="1:19">
      <c r="A41" s="5">
        <f t="shared" si="8"/>
        <v>6.0000000000000027</v>
      </c>
      <c r="B41" s="5">
        <f t="shared" si="18"/>
        <v>225.00000000000003</v>
      </c>
      <c r="C41" s="5">
        <f t="shared" si="19"/>
        <v>219.19143170299733</v>
      </c>
      <c r="D41" s="5">
        <f t="shared" si="20"/>
        <v>37.500000000000007</v>
      </c>
      <c r="E41" s="5">
        <f t="shared" si="21"/>
        <v>6.1519052838328756</v>
      </c>
      <c r="F41" s="5">
        <f t="shared" si="22"/>
        <v>38.001262329312844</v>
      </c>
      <c r="G41" s="5">
        <f t="shared" si="23"/>
        <v>9.3164337004044526</v>
      </c>
      <c r="H41" s="5">
        <f t="shared" si="0"/>
        <v>19.600000000000001</v>
      </c>
      <c r="I41" s="5">
        <f t="shared" si="1"/>
        <v>0</v>
      </c>
      <c r="J41" s="5">
        <f t="shared" si="2"/>
        <v>0</v>
      </c>
      <c r="K41" s="5">
        <f t="shared" si="3"/>
        <v>-9.8000000000000007</v>
      </c>
      <c r="L41" s="5">
        <f t="shared" si="24"/>
        <v>9.8000000000000007</v>
      </c>
      <c r="M41" s="5">
        <f>J41*dt</f>
        <v>0</v>
      </c>
      <c r="N41" s="5">
        <f>K41*dt</f>
        <v>-1.9600000000000002</v>
      </c>
      <c r="O41" s="5">
        <f>D41*dt</f>
        <v>7.5000000000000018</v>
      </c>
      <c r="P41">
        <f>E41*dt</f>
        <v>1.2303810567665752</v>
      </c>
      <c r="Q41">
        <f>m*g*C41</f>
        <v>4296.1520613787479</v>
      </c>
      <c r="R41">
        <f>0.5*m*F41^2</f>
        <v>1444.0959386212514</v>
      </c>
      <c r="S41">
        <f t="shared" si="17"/>
        <v>5740.2479999999996</v>
      </c>
    </row>
    <row r="42" spans="1:19">
      <c r="A42" s="5">
        <f t="shared" si="8"/>
        <v>6.2000000000000028</v>
      </c>
      <c r="B42" s="5">
        <f t="shared" si="18"/>
        <v>232.50000000000003</v>
      </c>
      <c r="C42" s="5">
        <f t="shared" si="19"/>
        <v>220.42181275976392</v>
      </c>
      <c r="D42" s="5">
        <f t="shared" si="20"/>
        <v>37.500000000000007</v>
      </c>
      <c r="E42" s="5">
        <f t="shared" si="21"/>
        <v>4.1919052838328756</v>
      </c>
      <c r="F42" s="5">
        <f t="shared" si="22"/>
        <v>37.733566885581148</v>
      </c>
      <c r="G42" s="5">
        <f t="shared" si="23"/>
        <v>6.3782804277924106</v>
      </c>
      <c r="H42" s="5">
        <f t="shared" si="0"/>
        <v>19.600000000000001</v>
      </c>
      <c r="I42" s="5">
        <f t="shared" si="1"/>
        <v>0</v>
      </c>
      <c r="J42" s="5">
        <f t="shared" si="2"/>
        <v>0</v>
      </c>
      <c r="K42" s="5">
        <f t="shared" si="3"/>
        <v>-9.8000000000000007</v>
      </c>
      <c r="L42" s="5">
        <f t="shared" si="24"/>
        <v>9.8000000000000007</v>
      </c>
      <c r="M42" s="5">
        <f>J42*dt</f>
        <v>0</v>
      </c>
      <c r="N42" s="5">
        <f>K42*dt</f>
        <v>-1.9600000000000002</v>
      </c>
      <c r="O42" s="5">
        <f>D42*dt</f>
        <v>7.5000000000000018</v>
      </c>
      <c r="P42">
        <f>E42*dt</f>
        <v>0.83838105676657515</v>
      </c>
      <c r="Q42">
        <f>m*g*C42</f>
        <v>4320.2675300913734</v>
      </c>
      <c r="R42">
        <f>0.5*m*F42^2</f>
        <v>1423.8220699086262</v>
      </c>
      <c r="S42">
        <f t="shared" si="17"/>
        <v>5744.0895999999993</v>
      </c>
    </row>
    <row r="43" spans="1:19">
      <c r="A43" s="5">
        <f t="shared" si="8"/>
        <v>6.400000000000003</v>
      </c>
      <c r="B43" s="5">
        <f t="shared" si="18"/>
        <v>240.00000000000003</v>
      </c>
      <c r="C43" s="5">
        <f t="shared" si="19"/>
        <v>221.26019381653049</v>
      </c>
      <c r="D43" s="5">
        <f t="shared" si="20"/>
        <v>37.500000000000007</v>
      </c>
      <c r="E43" s="5">
        <f t="shared" si="21"/>
        <v>2.2319052838328757</v>
      </c>
      <c r="F43" s="5">
        <f t="shared" si="22"/>
        <v>37.566359967343146</v>
      </c>
      <c r="G43" s="5">
        <f t="shared" si="23"/>
        <v>3.4060820511258285</v>
      </c>
      <c r="H43" s="5">
        <f t="shared" ref="H43:H74" si="25">m*g</f>
        <v>19.600000000000001</v>
      </c>
      <c r="I43" s="5">
        <f t="shared" ref="I43:I74" si="26">0.5*Cd*rho*A*F43^2</f>
        <v>0</v>
      </c>
      <c r="J43" s="5">
        <f t="shared" ref="J43:J74" si="27">-I43*COS(G43/180*PI())/m</f>
        <v>0</v>
      </c>
      <c r="K43" s="5">
        <f t="shared" ref="K43:K74" si="28">(-H43-I43*SIN(G43/180*PI()))/m</f>
        <v>-9.8000000000000007</v>
      </c>
      <c r="L43" s="5">
        <f t="shared" si="24"/>
        <v>9.8000000000000007</v>
      </c>
      <c r="M43" s="5">
        <f>J43*dt</f>
        <v>0</v>
      </c>
      <c r="N43" s="5">
        <f>K43*dt</f>
        <v>-1.9600000000000002</v>
      </c>
      <c r="O43" s="5">
        <f>D43*dt</f>
        <v>7.5000000000000018</v>
      </c>
      <c r="P43">
        <f>E43*dt</f>
        <v>0.44638105676657513</v>
      </c>
      <c r="Q43">
        <f>m*g*C43</f>
        <v>4336.6997988039975</v>
      </c>
      <c r="R43">
        <f>0.5*m*F43^2</f>
        <v>1411.2314011960018</v>
      </c>
      <c r="S43">
        <f t="shared" si="17"/>
        <v>5747.9311999999991</v>
      </c>
    </row>
    <row r="44" spans="1:19">
      <c r="A44" s="5">
        <f t="shared" ref="A44:A75" si="29">A43+dt</f>
        <v>6.6000000000000032</v>
      </c>
      <c r="B44" s="5">
        <f t="shared" si="18"/>
        <v>247.50000000000003</v>
      </c>
      <c r="C44" s="5">
        <f t="shared" si="19"/>
        <v>221.70657487329706</v>
      </c>
      <c r="D44" s="5">
        <f t="shared" si="20"/>
        <v>37.500000000000007</v>
      </c>
      <c r="E44" s="5">
        <f t="shared" si="21"/>
        <v>0.27190528383287549</v>
      </c>
      <c r="F44" s="5">
        <f t="shared" si="22"/>
        <v>37.500985753488891</v>
      </c>
      <c r="G44" s="5">
        <f t="shared" si="23"/>
        <v>0.41543339149936886</v>
      </c>
      <c r="H44" s="5">
        <f t="shared" si="25"/>
        <v>19.600000000000001</v>
      </c>
      <c r="I44" s="5">
        <f t="shared" si="26"/>
        <v>0</v>
      </c>
      <c r="J44" s="5">
        <f t="shared" si="27"/>
        <v>0</v>
      </c>
      <c r="K44" s="5">
        <f t="shared" si="28"/>
        <v>-9.8000000000000007</v>
      </c>
      <c r="L44" s="5">
        <f t="shared" si="24"/>
        <v>9.8000000000000007</v>
      </c>
      <c r="M44" s="5">
        <f>J44*dt</f>
        <v>0</v>
      </c>
      <c r="N44" s="5">
        <f>K44*dt</f>
        <v>-1.9600000000000002</v>
      </c>
      <c r="O44" s="5">
        <f>D44*dt</f>
        <v>7.5000000000000018</v>
      </c>
      <c r="P44">
        <f>E44*dt</f>
        <v>5.4381056766575099E-2</v>
      </c>
      <c r="Q44">
        <f>m*g*C44</f>
        <v>4345.4488675166231</v>
      </c>
      <c r="R44">
        <f>0.5*m*F44^2</f>
        <v>1406.3239324833767</v>
      </c>
      <c r="S44">
        <f t="shared" si="17"/>
        <v>5751.7727999999997</v>
      </c>
    </row>
    <row r="45" spans="1:19">
      <c r="A45" s="5">
        <f t="shared" si="29"/>
        <v>6.8000000000000034</v>
      </c>
      <c r="B45" s="5">
        <f t="shared" si="18"/>
        <v>255.00000000000003</v>
      </c>
      <c r="C45" s="5">
        <f t="shared" si="19"/>
        <v>221.76095593006363</v>
      </c>
      <c r="D45" s="5">
        <f t="shared" si="20"/>
        <v>37.500000000000007</v>
      </c>
      <c r="E45" s="5">
        <f t="shared" si="21"/>
        <v>-1.6880947161671247</v>
      </c>
      <c r="F45" s="5">
        <f t="shared" si="22"/>
        <v>37.537976287631061</v>
      </c>
      <c r="G45" s="5">
        <f t="shared" si="23"/>
        <v>-2.5774786526764686</v>
      </c>
      <c r="H45" s="5">
        <f t="shared" si="25"/>
        <v>19.600000000000001</v>
      </c>
      <c r="I45" s="5">
        <f t="shared" si="26"/>
        <v>0</v>
      </c>
      <c r="J45" s="5">
        <f t="shared" si="27"/>
        <v>0</v>
      </c>
      <c r="K45" s="5">
        <f t="shared" si="28"/>
        <v>-9.8000000000000007</v>
      </c>
      <c r="L45" s="5">
        <f t="shared" si="24"/>
        <v>9.8000000000000007</v>
      </c>
      <c r="M45" s="5">
        <f>J45*dt</f>
        <v>0</v>
      </c>
      <c r="N45" s="5">
        <f>K45*dt</f>
        <v>-1.9600000000000002</v>
      </c>
      <c r="O45" s="5">
        <f>D45*dt</f>
        <v>7.5000000000000018</v>
      </c>
      <c r="P45">
        <f>E45*dt</f>
        <v>-0.33761894323342495</v>
      </c>
      <c r="Q45">
        <f>m*g*C45</f>
        <v>4346.5147362292473</v>
      </c>
      <c r="R45">
        <f>0.5*m*F45^2</f>
        <v>1409.0996637707517</v>
      </c>
      <c r="S45">
        <f t="shared" si="17"/>
        <v>5755.6143999999986</v>
      </c>
    </row>
    <row r="46" spans="1:19">
      <c r="A46" s="5">
        <f t="shared" si="29"/>
        <v>7.0000000000000036</v>
      </c>
      <c r="B46" s="5">
        <f t="shared" si="18"/>
        <v>262.50000000000006</v>
      </c>
      <c r="C46" s="5">
        <f t="shared" si="19"/>
        <v>221.42333698683021</v>
      </c>
      <c r="D46" s="5">
        <f t="shared" si="20"/>
        <v>37.500000000000007</v>
      </c>
      <c r="E46" s="5">
        <f t="shared" si="21"/>
        <v>-3.6480947161671251</v>
      </c>
      <c r="F46" s="5">
        <f t="shared" si="22"/>
        <v>37.677030072155723</v>
      </c>
      <c r="G46" s="5">
        <f t="shared" si="23"/>
        <v>-5.5563937988930654</v>
      </c>
      <c r="H46" s="5">
        <f t="shared" si="25"/>
        <v>19.600000000000001</v>
      </c>
      <c r="I46" s="5">
        <f t="shared" si="26"/>
        <v>0</v>
      </c>
      <c r="J46" s="5">
        <f t="shared" si="27"/>
        <v>0</v>
      </c>
      <c r="K46" s="5">
        <f t="shared" si="28"/>
        <v>-9.8000000000000007</v>
      </c>
      <c r="L46" s="5">
        <f t="shared" si="24"/>
        <v>9.8000000000000007</v>
      </c>
      <c r="M46" s="5">
        <f>J46*dt</f>
        <v>0</v>
      </c>
      <c r="N46" s="5">
        <f>K46*dt</f>
        <v>-1.9600000000000002</v>
      </c>
      <c r="O46" s="5">
        <f>D46*dt</f>
        <v>7.5000000000000018</v>
      </c>
      <c r="P46">
        <f>E46*dt</f>
        <v>-0.72961894323342502</v>
      </c>
      <c r="Q46">
        <f>m*g*C46</f>
        <v>4339.8974049418721</v>
      </c>
      <c r="R46">
        <f>0.5*m*F46^2</f>
        <v>1419.5585950581267</v>
      </c>
      <c r="S46">
        <f t="shared" si="17"/>
        <v>5759.4559999999983</v>
      </c>
    </row>
    <row r="47" spans="1:19">
      <c r="A47" s="5">
        <f t="shared" si="29"/>
        <v>7.2000000000000037</v>
      </c>
      <c r="B47" s="5">
        <f t="shared" si="18"/>
        <v>270.00000000000006</v>
      </c>
      <c r="C47" s="5">
        <f t="shared" si="19"/>
        <v>220.69371804359679</v>
      </c>
      <c r="D47" s="5">
        <f t="shared" si="20"/>
        <v>37.500000000000007</v>
      </c>
      <c r="E47" s="5">
        <f t="shared" si="21"/>
        <v>-5.6080947161671251</v>
      </c>
      <c r="F47" s="5">
        <f t="shared" si="22"/>
        <v>37.91702422851116</v>
      </c>
      <c r="G47" s="5">
        <f t="shared" si="23"/>
        <v>-8.5055029422849078</v>
      </c>
      <c r="H47" s="5">
        <f t="shared" si="25"/>
        <v>19.600000000000001</v>
      </c>
      <c r="I47" s="5">
        <f t="shared" si="26"/>
        <v>0</v>
      </c>
      <c r="J47" s="5">
        <f t="shared" si="27"/>
        <v>0</v>
      </c>
      <c r="K47" s="5">
        <f t="shared" si="28"/>
        <v>-9.8000000000000007</v>
      </c>
      <c r="L47" s="5">
        <f t="shared" si="24"/>
        <v>9.8000000000000007</v>
      </c>
      <c r="M47" s="5">
        <f>J47*dt</f>
        <v>0</v>
      </c>
      <c r="N47" s="5">
        <f>K47*dt</f>
        <v>-1.9600000000000002</v>
      </c>
      <c r="O47" s="5">
        <f>D47*dt</f>
        <v>7.5000000000000018</v>
      </c>
      <c r="P47">
        <f>E47*dt</f>
        <v>-1.1216189432334251</v>
      </c>
      <c r="Q47">
        <f>m*g*C47</f>
        <v>4325.5968736544974</v>
      </c>
      <c r="R47">
        <f>0.5*m*F47^2</f>
        <v>1437.7007263455023</v>
      </c>
      <c r="S47">
        <f t="shared" si="17"/>
        <v>5763.2975999999999</v>
      </c>
    </row>
    <row r="48" spans="1:19">
      <c r="A48" s="5">
        <f t="shared" si="29"/>
        <v>7.4000000000000039</v>
      </c>
      <c r="B48" s="5">
        <f t="shared" si="18"/>
        <v>277.50000000000006</v>
      </c>
      <c r="C48" s="5">
        <f t="shared" si="19"/>
        <v>219.57209910036337</v>
      </c>
      <c r="D48" s="5">
        <f t="shared" si="20"/>
        <v>37.500000000000007</v>
      </c>
      <c r="E48" s="5">
        <f t="shared" si="21"/>
        <v>-7.568094716167125</v>
      </c>
      <c r="F48" s="5">
        <f t="shared" si="22"/>
        <v>38.256059096996353</v>
      </c>
      <c r="G48" s="5">
        <f t="shared" si="23"/>
        <v>-11.409936933674421</v>
      </c>
      <c r="H48" s="5">
        <f t="shared" si="25"/>
        <v>19.600000000000001</v>
      </c>
      <c r="I48" s="5">
        <f t="shared" si="26"/>
        <v>0</v>
      </c>
      <c r="J48" s="5">
        <f t="shared" si="27"/>
        <v>0</v>
      </c>
      <c r="K48" s="5">
        <f t="shared" si="28"/>
        <v>-9.8000000000000007</v>
      </c>
      <c r="L48" s="5">
        <f t="shared" si="24"/>
        <v>9.8000000000000007</v>
      </c>
      <c r="M48" s="5">
        <f>J48*dt</f>
        <v>0</v>
      </c>
      <c r="N48" s="5">
        <f>K48*dt</f>
        <v>-1.9600000000000002</v>
      </c>
      <c r="O48" s="5">
        <f>D48*dt</f>
        <v>7.5000000000000018</v>
      </c>
      <c r="P48">
        <f>E48*dt</f>
        <v>-1.5136189432334251</v>
      </c>
      <c r="Q48">
        <f>m*g*C48</f>
        <v>4303.6131423671222</v>
      </c>
      <c r="R48">
        <f>0.5*m*F48^2</f>
        <v>1463.5260576328774</v>
      </c>
      <c r="S48">
        <f t="shared" si="17"/>
        <v>5767.1391999999996</v>
      </c>
    </row>
    <row r="49" spans="1:19">
      <c r="A49" s="5">
        <f t="shared" si="29"/>
        <v>7.6000000000000041</v>
      </c>
      <c r="B49" s="5">
        <f t="shared" si="18"/>
        <v>285.00000000000006</v>
      </c>
      <c r="C49" s="5">
        <f t="shared" si="19"/>
        <v>218.05848015712994</v>
      </c>
      <c r="D49" s="5">
        <f t="shared" si="20"/>
        <v>37.500000000000007</v>
      </c>
      <c r="E49" s="5">
        <f t="shared" si="21"/>
        <v>-9.528094716167125</v>
      </c>
      <c r="F49" s="5">
        <f t="shared" si="22"/>
        <v>38.691531229976576</v>
      </c>
      <c r="G49" s="5">
        <f t="shared" si="23"/>
        <v>-14.256183110105916</v>
      </c>
      <c r="H49" s="5">
        <f t="shared" si="25"/>
        <v>19.600000000000001</v>
      </c>
      <c r="I49" s="5">
        <f t="shared" si="26"/>
        <v>0</v>
      </c>
      <c r="J49" s="5">
        <f t="shared" si="27"/>
        <v>0</v>
      </c>
      <c r="K49" s="5">
        <f t="shared" si="28"/>
        <v>-9.8000000000000007</v>
      </c>
      <c r="L49" s="5">
        <f t="shared" si="24"/>
        <v>9.8000000000000007</v>
      </c>
      <c r="M49" s="5">
        <f>J49*dt</f>
        <v>0</v>
      </c>
      <c r="N49" s="5">
        <f>K49*dt</f>
        <v>-1.9600000000000002</v>
      </c>
      <c r="O49" s="5">
        <f>D49*dt</f>
        <v>7.5000000000000018</v>
      </c>
      <c r="P49">
        <f>E49*dt</f>
        <v>-1.9056189432334252</v>
      </c>
      <c r="Q49">
        <f>m*g*C49</f>
        <v>4273.9462110797467</v>
      </c>
      <c r="R49">
        <f>0.5*m*F49^2</f>
        <v>1497.0345889202526</v>
      </c>
      <c r="S49">
        <f t="shared" si="17"/>
        <v>5770.9807999999994</v>
      </c>
    </row>
    <row r="50" spans="1:19">
      <c r="A50" s="5">
        <f t="shared" si="29"/>
        <v>7.8000000000000043</v>
      </c>
      <c r="B50" s="5">
        <f t="shared" si="18"/>
        <v>292.50000000000006</v>
      </c>
      <c r="C50" s="5">
        <f t="shared" si="19"/>
        <v>216.1528612138965</v>
      </c>
      <c r="D50" s="5">
        <f t="shared" si="20"/>
        <v>37.500000000000007</v>
      </c>
      <c r="E50" s="5">
        <f t="shared" si="21"/>
        <v>-11.488094716167126</v>
      </c>
      <c r="F50" s="5">
        <f t="shared" si="22"/>
        <v>39.220228456851544</v>
      </c>
      <c r="G50" s="5">
        <f t="shared" si="23"/>
        <v>-17.032403172165708</v>
      </c>
      <c r="H50" s="5">
        <f t="shared" si="25"/>
        <v>19.600000000000001</v>
      </c>
      <c r="I50" s="5">
        <f t="shared" si="26"/>
        <v>0</v>
      </c>
      <c r="J50" s="5">
        <f t="shared" si="27"/>
        <v>0</v>
      </c>
      <c r="K50" s="5">
        <f t="shared" si="28"/>
        <v>-9.8000000000000007</v>
      </c>
      <c r="L50" s="5">
        <f t="shared" si="24"/>
        <v>9.8000000000000007</v>
      </c>
      <c r="M50" s="5">
        <f>J50*dt</f>
        <v>0</v>
      </c>
      <c r="N50" s="5">
        <f>K50*dt</f>
        <v>-1.9600000000000002</v>
      </c>
      <c r="O50" s="5">
        <f>D50*dt</f>
        <v>7.5000000000000018</v>
      </c>
      <c r="P50">
        <f>E50*dt</f>
        <v>-2.2976189432334251</v>
      </c>
      <c r="Q50">
        <f>m*g*C50</f>
        <v>4236.5960797923717</v>
      </c>
      <c r="R50">
        <f>0.5*m*F50^2</f>
        <v>1538.2263202076276</v>
      </c>
      <c r="S50">
        <f t="shared" si="17"/>
        <v>5774.8223999999991</v>
      </c>
    </row>
    <row r="51" spans="1:19">
      <c r="A51" s="5">
        <f t="shared" si="29"/>
        <v>8.0000000000000036</v>
      </c>
      <c r="B51" s="5">
        <f t="shared" si="18"/>
        <v>300.00000000000006</v>
      </c>
      <c r="C51" s="5">
        <f t="shared" si="19"/>
        <v>213.85524227066307</v>
      </c>
      <c r="D51" s="5">
        <f t="shared" si="20"/>
        <v>37.500000000000007</v>
      </c>
      <c r="E51" s="5">
        <f t="shared" si="21"/>
        <v>-13.448094716167127</v>
      </c>
      <c r="F51" s="5">
        <f t="shared" si="22"/>
        <v>39.838439370725887</v>
      </c>
      <c r="G51" s="5">
        <f t="shared" si="23"/>
        <v>-19.728638756290412</v>
      </c>
      <c r="H51" s="5">
        <f t="shared" si="25"/>
        <v>19.600000000000001</v>
      </c>
      <c r="I51" s="5">
        <f t="shared" si="26"/>
        <v>0</v>
      </c>
      <c r="J51" s="5">
        <f t="shared" si="27"/>
        <v>0</v>
      </c>
      <c r="K51" s="5">
        <f t="shared" si="28"/>
        <v>-9.8000000000000007</v>
      </c>
      <c r="L51" s="5">
        <f t="shared" si="24"/>
        <v>9.8000000000000007</v>
      </c>
      <c r="M51" s="5">
        <f>J51*dt</f>
        <v>0</v>
      </c>
      <c r="N51" s="5">
        <f>K51*dt</f>
        <v>-1.9600000000000002</v>
      </c>
      <c r="O51" s="5">
        <f>D51*dt</f>
        <v>7.5000000000000018</v>
      </c>
      <c r="P51">
        <f>E51*dt</f>
        <v>-2.6896189432334254</v>
      </c>
      <c r="Q51">
        <f>m*g*C51</f>
        <v>4191.5627485049963</v>
      </c>
      <c r="R51">
        <f>0.5*m*F51^2</f>
        <v>1587.1012514950023</v>
      </c>
      <c r="S51">
        <f t="shared" si="17"/>
        <v>5778.6639999999989</v>
      </c>
    </row>
    <row r="52" spans="1:19">
      <c r="A52" s="5">
        <f t="shared" si="29"/>
        <v>8.2000000000000028</v>
      </c>
      <c r="B52" s="5">
        <f t="shared" si="18"/>
        <v>307.50000000000006</v>
      </c>
      <c r="C52" s="5">
        <f t="shared" si="19"/>
        <v>211.16562332742964</v>
      </c>
      <c r="D52" s="5">
        <f t="shared" si="20"/>
        <v>37.500000000000007</v>
      </c>
      <c r="E52" s="5">
        <f t="shared" si="21"/>
        <v>-15.408094716167128</v>
      </c>
      <c r="F52" s="5">
        <f t="shared" si="22"/>
        <v>40.542069295762126</v>
      </c>
      <c r="G52" s="5">
        <f t="shared" si="23"/>
        <v>-22.33690399372016</v>
      </c>
      <c r="H52" s="5">
        <f t="shared" si="25"/>
        <v>19.600000000000001</v>
      </c>
      <c r="I52" s="5">
        <f t="shared" si="26"/>
        <v>0</v>
      </c>
      <c r="J52" s="5">
        <f t="shared" si="27"/>
        <v>0</v>
      </c>
      <c r="K52" s="5">
        <f t="shared" si="28"/>
        <v>-9.8000000000000007</v>
      </c>
      <c r="L52" s="5">
        <f t="shared" si="24"/>
        <v>9.8000000000000007</v>
      </c>
      <c r="M52" s="5">
        <f>J52*dt</f>
        <v>0</v>
      </c>
      <c r="N52" s="5">
        <f>K52*dt</f>
        <v>-1.9600000000000002</v>
      </c>
      <c r="O52" s="5">
        <f>D52*dt</f>
        <v>7.5000000000000018</v>
      </c>
      <c r="P52">
        <f>E52*dt</f>
        <v>-3.0816189432334258</v>
      </c>
      <c r="Q52">
        <f>m*g*C52</f>
        <v>4138.8462172176214</v>
      </c>
      <c r="R52">
        <f>0.5*m*F52^2</f>
        <v>1643.6593827823781</v>
      </c>
      <c r="S52">
        <f t="shared" si="17"/>
        <v>5782.5055999999995</v>
      </c>
    </row>
    <row r="53" spans="1:19">
      <c r="A53" s="5">
        <f t="shared" si="29"/>
        <v>8.4000000000000021</v>
      </c>
      <c r="B53" s="5">
        <f t="shared" si="18"/>
        <v>315.00000000000006</v>
      </c>
      <c r="C53" s="5">
        <f t="shared" si="19"/>
        <v>208.08400438419622</v>
      </c>
      <c r="D53" s="5">
        <f t="shared" si="20"/>
        <v>37.500000000000007</v>
      </c>
      <c r="E53" s="5">
        <f t="shared" si="21"/>
        <v>-17.368094716167128</v>
      </c>
      <c r="F53" s="5">
        <f t="shared" si="22"/>
        <v>41.326755426354886</v>
      </c>
      <c r="G53" s="5">
        <f t="shared" si="23"/>
        <v>-24.851175319745401</v>
      </c>
      <c r="H53" s="5">
        <f t="shared" si="25"/>
        <v>19.600000000000001</v>
      </c>
      <c r="I53" s="5">
        <f t="shared" si="26"/>
        <v>0</v>
      </c>
      <c r="J53" s="5">
        <f t="shared" si="27"/>
        <v>0</v>
      </c>
      <c r="K53" s="5">
        <f t="shared" si="28"/>
        <v>-9.8000000000000007</v>
      </c>
      <c r="L53" s="5">
        <f t="shared" si="24"/>
        <v>9.8000000000000007</v>
      </c>
      <c r="M53" s="5">
        <f>J53*dt</f>
        <v>0</v>
      </c>
      <c r="N53" s="5">
        <f>K53*dt</f>
        <v>-1.9600000000000002</v>
      </c>
      <c r="O53" s="5">
        <f>D53*dt</f>
        <v>7.5000000000000018</v>
      </c>
      <c r="P53">
        <f>E53*dt</f>
        <v>-3.4736189432334257</v>
      </c>
      <c r="Q53">
        <f>m*g*C53</f>
        <v>4078.4464859302461</v>
      </c>
      <c r="R53">
        <f>0.5*m*F53^2</f>
        <v>1707.9007140697531</v>
      </c>
      <c r="S53">
        <f t="shared" si="17"/>
        <v>5786.3471999999992</v>
      </c>
    </row>
    <row r="54" spans="1:19">
      <c r="A54" s="5">
        <f t="shared" si="29"/>
        <v>8.6000000000000014</v>
      </c>
      <c r="B54" s="5">
        <f t="shared" si="18"/>
        <v>322.50000000000006</v>
      </c>
      <c r="C54" s="5">
        <f t="shared" si="19"/>
        <v>204.6103854409628</v>
      </c>
      <c r="D54" s="5">
        <f t="shared" si="20"/>
        <v>37.500000000000007</v>
      </c>
      <c r="E54" s="5">
        <f t="shared" si="21"/>
        <v>-19.328094716167129</v>
      </c>
      <c r="F54" s="5">
        <f t="shared" si="22"/>
        <v>42.187975127483043</v>
      </c>
      <c r="G54" s="5">
        <f t="shared" si="23"/>
        <v>-27.267296439473583</v>
      </c>
      <c r="H54" s="5">
        <f t="shared" si="25"/>
        <v>19.600000000000001</v>
      </c>
      <c r="I54" s="5">
        <f t="shared" si="26"/>
        <v>0</v>
      </c>
      <c r="J54" s="5">
        <f t="shared" si="27"/>
        <v>0</v>
      </c>
      <c r="K54" s="5">
        <f t="shared" si="28"/>
        <v>-9.8000000000000007</v>
      </c>
      <c r="L54" s="5">
        <f t="shared" si="24"/>
        <v>9.8000000000000007</v>
      </c>
      <c r="M54" s="5">
        <f>J54*dt</f>
        <v>0</v>
      </c>
      <c r="N54" s="5">
        <f>K54*dt</f>
        <v>-1.9600000000000002</v>
      </c>
      <c r="O54" s="5">
        <f>D54*dt</f>
        <v>7.5000000000000018</v>
      </c>
      <c r="P54">
        <f>E54*dt</f>
        <v>-3.865618943233426</v>
      </c>
      <c r="Q54">
        <f>m*g*C54</f>
        <v>4010.3635546428713</v>
      </c>
      <c r="R54">
        <f>0.5*m*F54^2</f>
        <v>1779.8252453571279</v>
      </c>
      <c r="S54">
        <f t="shared" si="17"/>
        <v>5790.188799999999</v>
      </c>
    </row>
    <row r="55" spans="1:19">
      <c r="A55" s="5">
        <f t="shared" si="29"/>
        <v>8.8000000000000007</v>
      </c>
      <c r="B55" s="5">
        <f t="shared" si="18"/>
        <v>330.00000000000006</v>
      </c>
      <c r="C55" s="5">
        <f t="shared" si="19"/>
        <v>200.74476649772939</v>
      </c>
      <c r="D55" s="5">
        <f t="shared" si="20"/>
        <v>37.500000000000007</v>
      </c>
      <c r="E55" s="5">
        <f t="shared" si="21"/>
        <v>-21.28809471616713</v>
      </c>
      <c r="F55" s="5">
        <f t="shared" si="22"/>
        <v>43.121143034995065</v>
      </c>
      <c r="G55" s="5">
        <f t="shared" si="23"/>
        <v>-29.582820248725199</v>
      </c>
      <c r="H55" s="5">
        <f t="shared" si="25"/>
        <v>19.600000000000001</v>
      </c>
      <c r="I55" s="5">
        <f t="shared" si="26"/>
        <v>0</v>
      </c>
      <c r="J55" s="5">
        <f t="shared" si="27"/>
        <v>0</v>
      </c>
      <c r="K55" s="5">
        <f t="shared" si="28"/>
        <v>-9.8000000000000007</v>
      </c>
      <c r="L55" s="5">
        <f t="shared" si="24"/>
        <v>9.8000000000000007</v>
      </c>
      <c r="M55" s="5">
        <f>J55*dt</f>
        <v>0</v>
      </c>
      <c r="N55" s="5">
        <f>K55*dt</f>
        <v>-1.9600000000000002</v>
      </c>
      <c r="O55" s="5">
        <f>D55*dt</f>
        <v>7.5000000000000018</v>
      </c>
      <c r="P55">
        <f>E55*dt</f>
        <v>-4.2576189432334264</v>
      </c>
      <c r="Q55">
        <f>m*g*C55</f>
        <v>3934.5974233554962</v>
      </c>
      <c r="R55">
        <f>0.5*m*F55^2</f>
        <v>1859.4329766445035</v>
      </c>
      <c r="S55">
        <f t="shared" si="17"/>
        <v>5794.0303999999996</v>
      </c>
    </row>
    <row r="56" spans="1:19">
      <c r="A56" s="5">
        <f t="shared" si="29"/>
        <v>9</v>
      </c>
      <c r="B56" s="5">
        <f t="shared" si="18"/>
        <v>337.50000000000006</v>
      </c>
      <c r="C56" s="5">
        <f t="shared" si="19"/>
        <v>196.48714755449595</v>
      </c>
      <c r="D56" s="5">
        <f t="shared" si="20"/>
        <v>37.500000000000007</v>
      </c>
      <c r="E56" s="5">
        <f t="shared" si="21"/>
        <v>-23.248094716167131</v>
      </c>
      <c r="F56" s="5">
        <f t="shared" si="22"/>
        <v>44.1216943003312</v>
      </c>
      <c r="G56" s="5">
        <f t="shared" si="23"/>
        <v>-31.796810017661574</v>
      </c>
      <c r="H56" s="5">
        <f t="shared" si="25"/>
        <v>19.600000000000001</v>
      </c>
      <c r="I56" s="5">
        <f t="shared" si="26"/>
        <v>0</v>
      </c>
      <c r="J56" s="5">
        <f t="shared" si="27"/>
        <v>0</v>
      </c>
      <c r="K56" s="5">
        <f t="shared" si="28"/>
        <v>-9.8000000000000007</v>
      </c>
      <c r="L56" s="5">
        <f t="shared" si="24"/>
        <v>9.8000000000000007</v>
      </c>
      <c r="M56" s="5">
        <f>J56*dt</f>
        <v>0</v>
      </c>
      <c r="N56" s="5">
        <f>K56*dt</f>
        <v>-1.9600000000000002</v>
      </c>
      <c r="O56" s="5">
        <f>D56*dt</f>
        <v>7.5000000000000018</v>
      </c>
      <c r="P56">
        <f>E56*dt</f>
        <v>-4.6496189432334267</v>
      </c>
      <c r="Q56">
        <f>m*g*C56</f>
        <v>3851.1480920681211</v>
      </c>
      <c r="R56">
        <f>0.5*m*F56^2</f>
        <v>1946.7239079318786</v>
      </c>
      <c r="S56">
        <f t="shared" si="17"/>
        <v>5797.8719999999994</v>
      </c>
    </row>
    <row r="57" spans="1:19">
      <c r="A57" s="5">
        <f t="shared" si="29"/>
        <v>9.1999999999999993</v>
      </c>
      <c r="B57" s="5">
        <f t="shared" si="18"/>
        <v>345.00000000000006</v>
      </c>
      <c r="C57" s="5">
        <f t="shared" si="19"/>
        <v>191.83752861126251</v>
      </c>
      <c r="D57" s="5">
        <f t="shared" si="20"/>
        <v>37.500000000000007</v>
      </c>
      <c r="E57" s="5">
        <f t="shared" si="21"/>
        <v>-25.208094716167132</v>
      </c>
      <c r="F57" s="5">
        <f t="shared" si="22"/>
        <v>45.185152862630147</v>
      </c>
      <c r="G57" s="5">
        <f t="shared" si="23"/>
        <v>-33.909620119119637</v>
      </c>
      <c r="H57" s="5">
        <f t="shared" si="25"/>
        <v>19.600000000000001</v>
      </c>
      <c r="I57" s="5">
        <f t="shared" si="26"/>
        <v>0</v>
      </c>
      <c r="J57" s="5">
        <f t="shared" si="27"/>
        <v>0</v>
      </c>
      <c r="K57" s="5">
        <f t="shared" si="28"/>
        <v>-9.8000000000000007</v>
      </c>
      <c r="L57" s="5">
        <f t="shared" si="24"/>
        <v>9.8000000000000007</v>
      </c>
      <c r="M57" s="5">
        <f>J57*dt</f>
        <v>0</v>
      </c>
      <c r="N57" s="5">
        <f>K57*dt</f>
        <v>-1.9600000000000002</v>
      </c>
      <c r="O57" s="5">
        <f>D57*dt</f>
        <v>7.5000000000000018</v>
      </c>
      <c r="P57">
        <f>E57*dt</f>
        <v>-5.0416189432334271</v>
      </c>
      <c r="Q57">
        <f>m*g*C57</f>
        <v>3760.0155607807455</v>
      </c>
      <c r="R57">
        <f>0.5*m*F57^2</f>
        <v>2041.6980392192534</v>
      </c>
      <c r="S57">
        <f t="shared" si="17"/>
        <v>5801.7135999999991</v>
      </c>
    </row>
    <row r="58" spans="1:19">
      <c r="A58" s="5">
        <f t="shared" si="29"/>
        <v>9.3999999999999986</v>
      </c>
      <c r="B58" s="5">
        <f t="shared" si="18"/>
        <v>352.50000000000006</v>
      </c>
      <c r="C58" s="5">
        <f t="shared" si="19"/>
        <v>186.79590966802908</v>
      </c>
      <c r="D58" s="5">
        <f t="shared" si="20"/>
        <v>37.500000000000007</v>
      </c>
      <c r="E58" s="5">
        <f t="shared" si="21"/>
        <v>-27.168094716167133</v>
      </c>
      <c r="F58" s="5">
        <f t="shared" si="22"/>
        <v>46.307184869160736</v>
      </c>
      <c r="G58" s="5">
        <f t="shared" si="23"/>
        <v>-35.922673030636581</v>
      </c>
      <c r="H58" s="5">
        <f t="shared" si="25"/>
        <v>19.600000000000001</v>
      </c>
      <c r="I58" s="5">
        <f t="shared" si="26"/>
        <v>0</v>
      </c>
      <c r="J58" s="5">
        <f t="shared" si="27"/>
        <v>0</v>
      </c>
      <c r="K58" s="5">
        <f t="shared" si="28"/>
        <v>-9.8000000000000007</v>
      </c>
      <c r="L58" s="5">
        <f t="shared" si="24"/>
        <v>9.8000000000000007</v>
      </c>
      <c r="M58" s="5">
        <f>J58*dt</f>
        <v>0</v>
      </c>
      <c r="N58" s="5">
        <f>K58*dt</f>
        <v>-1.9600000000000002</v>
      </c>
      <c r="O58" s="5">
        <f>D58*dt</f>
        <v>7.5000000000000018</v>
      </c>
      <c r="P58">
        <f>E58*dt</f>
        <v>-5.4336189432334265</v>
      </c>
      <c r="Q58">
        <f>m*g*C58</f>
        <v>3661.1998294933701</v>
      </c>
      <c r="R58">
        <f>0.5*m*F58^2</f>
        <v>2144.3553705066288</v>
      </c>
      <c r="S58">
        <f t="shared" si="17"/>
        <v>5805.5551999999989</v>
      </c>
    </row>
    <row r="59" spans="1:19">
      <c r="A59" s="5">
        <f t="shared" si="29"/>
        <v>9.5999999999999979</v>
      </c>
      <c r="B59" s="5">
        <f t="shared" si="18"/>
        <v>360.00000000000006</v>
      </c>
      <c r="C59" s="5">
        <f t="shared" si="19"/>
        <v>181.36229072479566</v>
      </c>
      <c r="D59" s="5">
        <f t="shared" si="20"/>
        <v>37.500000000000007</v>
      </c>
      <c r="E59" s="5">
        <f t="shared" si="21"/>
        <v>-29.128094716167134</v>
      </c>
      <c r="F59" s="5">
        <f t="shared" si="22"/>
        <v>47.483638253550076</v>
      </c>
      <c r="G59" s="5">
        <f t="shared" si="23"/>
        <v>-37.838245177491281</v>
      </c>
      <c r="H59" s="5">
        <f t="shared" si="25"/>
        <v>19.600000000000001</v>
      </c>
      <c r="I59" s="5">
        <f t="shared" si="26"/>
        <v>0</v>
      </c>
      <c r="J59" s="5">
        <f t="shared" si="27"/>
        <v>0</v>
      </c>
      <c r="K59" s="5">
        <f t="shared" si="28"/>
        <v>-9.8000000000000007</v>
      </c>
      <c r="L59" s="5">
        <f t="shared" si="24"/>
        <v>9.8000000000000007</v>
      </c>
      <c r="M59" s="5">
        <f>J59*dt</f>
        <v>0</v>
      </c>
      <c r="N59" s="5">
        <f>K59*dt</f>
        <v>-1.9600000000000002</v>
      </c>
      <c r="O59" s="5">
        <f>D59*dt</f>
        <v>7.5000000000000018</v>
      </c>
      <c r="P59">
        <f>E59*dt</f>
        <v>-5.8256189432334269</v>
      </c>
      <c r="Q59">
        <f>m*g*C59</f>
        <v>3554.7008982059951</v>
      </c>
      <c r="R59">
        <f>0.5*m*F59^2</f>
        <v>2254.6959017940039</v>
      </c>
      <c r="S59">
        <f t="shared" si="17"/>
        <v>5809.3967999999986</v>
      </c>
    </row>
    <row r="60" spans="1:19">
      <c r="A60" s="5">
        <f t="shared" si="29"/>
        <v>9.7999999999999972</v>
      </c>
      <c r="B60" s="5">
        <f t="shared" si="18"/>
        <v>367.50000000000006</v>
      </c>
      <c r="C60" s="5">
        <f t="shared" si="19"/>
        <v>175.53667178156223</v>
      </c>
      <c r="D60" s="5">
        <f t="shared" si="20"/>
        <v>37.500000000000007</v>
      </c>
      <c r="E60" s="5">
        <f t="shared" si="21"/>
        <v>-31.088094716167134</v>
      </c>
      <c r="F60" s="5">
        <f t="shared" si="22"/>
        <v>48.710570034453298</v>
      </c>
      <c r="G60" s="5">
        <f t="shared" si="23"/>
        <v>-39.659270108100344</v>
      </c>
      <c r="H60" s="5">
        <f t="shared" si="25"/>
        <v>19.600000000000001</v>
      </c>
      <c r="I60" s="5">
        <f t="shared" si="26"/>
        <v>0</v>
      </c>
      <c r="J60" s="5">
        <f t="shared" si="27"/>
        <v>0</v>
      </c>
      <c r="K60" s="5">
        <f t="shared" si="28"/>
        <v>-9.8000000000000007</v>
      </c>
      <c r="L60" s="5">
        <f t="shared" si="24"/>
        <v>9.8000000000000007</v>
      </c>
      <c r="M60" s="5">
        <f>J60*dt</f>
        <v>0</v>
      </c>
      <c r="N60" s="5">
        <f>K60*dt</f>
        <v>-1.9600000000000002</v>
      </c>
      <c r="O60" s="5">
        <f>D60*dt</f>
        <v>7.5000000000000018</v>
      </c>
      <c r="P60">
        <f>E60*dt</f>
        <v>-6.2176189432334272</v>
      </c>
      <c r="Q60">
        <f>m*g*C60</f>
        <v>3440.5187669186198</v>
      </c>
      <c r="R60">
        <f>0.5*m*F60^2</f>
        <v>2372.7196330813795</v>
      </c>
      <c r="S60">
        <f t="shared" si="17"/>
        <v>5813.2383999999993</v>
      </c>
    </row>
    <row r="61" spans="1:19">
      <c r="A61" s="5">
        <f t="shared" si="29"/>
        <v>9.9999999999999964</v>
      </c>
      <c r="B61" s="5">
        <f t="shared" si="18"/>
        <v>375.00000000000006</v>
      </c>
      <c r="C61" s="5">
        <f t="shared" si="19"/>
        <v>169.31905283832882</v>
      </c>
      <c r="D61" s="5">
        <f t="shared" si="20"/>
        <v>37.500000000000007</v>
      </c>
      <c r="E61" s="5">
        <f t="shared" si="21"/>
        <v>-33.048094716167135</v>
      </c>
      <c r="F61" s="5">
        <f t="shared" si="22"/>
        <v>49.984263167208482</v>
      </c>
      <c r="G61" s="5">
        <f t="shared" si="23"/>
        <v>-41.389163936698068</v>
      </c>
      <c r="H61" s="5">
        <f t="shared" si="25"/>
        <v>19.600000000000001</v>
      </c>
      <c r="I61" s="5">
        <f t="shared" si="26"/>
        <v>0</v>
      </c>
      <c r="J61" s="5">
        <f t="shared" si="27"/>
        <v>0</v>
      </c>
      <c r="K61" s="5">
        <f t="shared" si="28"/>
        <v>-9.8000000000000007</v>
      </c>
      <c r="L61" s="5">
        <f t="shared" si="24"/>
        <v>9.8000000000000007</v>
      </c>
      <c r="M61" s="5">
        <f>J61*dt</f>
        <v>0</v>
      </c>
      <c r="N61" s="5">
        <f>K61*dt</f>
        <v>-1.9600000000000002</v>
      </c>
      <c r="O61" s="5">
        <f>D61*dt</f>
        <v>7.5000000000000018</v>
      </c>
      <c r="P61">
        <f>E61*dt</f>
        <v>-6.6096189432334276</v>
      </c>
      <c r="Q61">
        <f>m*g*C61</f>
        <v>3318.653435631245</v>
      </c>
      <c r="R61">
        <f>0.5*m*F61^2</f>
        <v>2498.4265643687545</v>
      </c>
      <c r="S61">
        <f t="shared" si="17"/>
        <v>5817.08</v>
      </c>
    </row>
    <row r="62" spans="1:19">
      <c r="A62" s="5">
        <f t="shared" si="29"/>
        <v>10.199999999999996</v>
      </c>
      <c r="B62" s="5">
        <f t="shared" si="18"/>
        <v>382.50000000000006</v>
      </c>
      <c r="C62" s="5">
        <f t="shared" si="19"/>
        <v>162.7094338950954</v>
      </c>
      <c r="D62" s="5">
        <f t="shared" si="20"/>
        <v>37.500000000000007</v>
      </c>
      <c r="E62" s="5">
        <f t="shared" si="21"/>
        <v>-35.008094716167136</v>
      </c>
      <c r="F62" s="5">
        <f t="shared" si="22"/>
        <v>51.301234835587827</v>
      </c>
      <c r="G62" s="5">
        <f t="shared" si="23"/>
        <v>-43.031675154979915</v>
      </c>
      <c r="H62" s="5">
        <f t="shared" si="25"/>
        <v>19.600000000000001</v>
      </c>
      <c r="I62" s="5">
        <f t="shared" si="26"/>
        <v>0</v>
      </c>
      <c r="J62" s="5">
        <f t="shared" si="27"/>
        <v>0</v>
      </c>
      <c r="K62" s="5">
        <f t="shared" si="28"/>
        <v>-9.8000000000000007</v>
      </c>
      <c r="L62" s="5">
        <f t="shared" si="24"/>
        <v>9.8000000000000007</v>
      </c>
      <c r="M62" s="5">
        <f>J62*dt</f>
        <v>0</v>
      </c>
      <c r="N62" s="5">
        <f>K62*dt</f>
        <v>-1.9600000000000002</v>
      </c>
      <c r="O62" s="5">
        <f>D62*dt</f>
        <v>7.5000000000000018</v>
      </c>
      <c r="P62">
        <f>E62*dt</f>
        <v>-7.0016189432334279</v>
      </c>
      <c r="Q62">
        <f>m*g*C62</f>
        <v>3189.1049043438702</v>
      </c>
      <c r="R62">
        <f>0.5*m*F62^2</f>
        <v>2631.8166956561299</v>
      </c>
      <c r="S62">
        <f t="shared" si="17"/>
        <v>5820.9215999999997</v>
      </c>
    </row>
    <row r="63" spans="1:19">
      <c r="A63" s="5">
        <f t="shared" si="29"/>
        <v>10.399999999999995</v>
      </c>
      <c r="B63" s="5">
        <f t="shared" si="18"/>
        <v>390.00000000000006</v>
      </c>
      <c r="C63" s="5">
        <f t="shared" si="19"/>
        <v>155.70781495186196</v>
      </c>
      <c r="D63" s="5">
        <f t="shared" si="20"/>
        <v>37.500000000000007</v>
      </c>
      <c r="E63" s="5">
        <f t="shared" si="21"/>
        <v>-36.968094716167137</v>
      </c>
      <c r="F63" s="5">
        <f t="shared" si="22"/>
        <v>52.658237977960347</v>
      </c>
      <c r="G63" s="5">
        <f t="shared" si="23"/>
        <v>-44.590758838169279</v>
      </c>
      <c r="H63" s="5">
        <f t="shared" si="25"/>
        <v>19.600000000000001</v>
      </c>
      <c r="I63" s="5">
        <f t="shared" si="26"/>
        <v>0</v>
      </c>
      <c r="J63" s="5">
        <f t="shared" si="27"/>
        <v>0</v>
      </c>
      <c r="K63" s="5">
        <f t="shared" si="28"/>
        <v>-9.8000000000000007</v>
      </c>
      <c r="L63" s="5">
        <f t="shared" si="24"/>
        <v>9.8000000000000007</v>
      </c>
      <c r="M63" s="5">
        <f>J63*dt</f>
        <v>0</v>
      </c>
      <c r="N63" s="5">
        <f>K63*dt</f>
        <v>-1.9600000000000002</v>
      </c>
      <c r="O63" s="5">
        <f>D63*dt</f>
        <v>7.5000000000000018</v>
      </c>
      <c r="P63">
        <f>E63*dt</f>
        <v>-7.3936189432334274</v>
      </c>
      <c r="Q63">
        <f>m*g*C63</f>
        <v>3051.8731730564946</v>
      </c>
      <c r="R63">
        <f>0.5*m*F63^2</f>
        <v>2772.8900269435053</v>
      </c>
      <c r="S63">
        <f t="shared" si="17"/>
        <v>5824.7631999999994</v>
      </c>
    </row>
    <row r="64" spans="1:19">
      <c r="A64" s="5">
        <f t="shared" si="29"/>
        <v>10.599999999999994</v>
      </c>
      <c r="B64" s="5">
        <f t="shared" si="18"/>
        <v>397.50000000000006</v>
      </c>
      <c r="C64" s="5">
        <f t="shared" si="19"/>
        <v>148.31419600862853</v>
      </c>
      <c r="D64" s="5">
        <f t="shared" si="20"/>
        <v>37.500000000000007</v>
      </c>
      <c r="E64" s="5">
        <f t="shared" si="21"/>
        <v>-38.928094716167138</v>
      </c>
      <c r="F64" s="5">
        <f t="shared" si="22"/>
        <v>54.05225766081265</v>
      </c>
      <c r="G64" s="5">
        <f t="shared" si="23"/>
        <v>-46.070473880614465</v>
      </c>
      <c r="H64" s="5">
        <f t="shared" si="25"/>
        <v>19.600000000000001</v>
      </c>
      <c r="I64" s="5">
        <f t="shared" si="26"/>
        <v>0</v>
      </c>
      <c r="J64" s="5">
        <f t="shared" si="27"/>
        <v>0</v>
      </c>
      <c r="K64" s="5">
        <f t="shared" si="28"/>
        <v>-9.8000000000000007</v>
      </c>
      <c r="L64" s="5">
        <f t="shared" si="24"/>
        <v>9.8000000000000007</v>
      </c>
      <c r="M64" s="5">
        <f>J64*dt</f>
        <v>0</v>
      </c>
      <c r="N64" s="5">
        <f>K64*dt</f>
        <v>-1.9600000000000002</v>
      </c>
      <c r="O64" s="5">
        <f>D64*dt</f>
        <v>7.5000000000000018</v>
      </c>
      <c r="P64">
        <f>E64*dt</f>
        <v>-7.7856189432334277</v>
      </c>
      <c r="Q64">
        <f>m*g*C64</f>
        <v>2906.9582417691195</v>
      </c>
      <c r="R64">
        <f>0.5*m*F64^2</f>
        <v>2921.6465582308797</v>
      </c>
      <c r="S64">
        <f t="shared" si="17"/>
        <v>5828.6047999999992</v>
      </c>
    </row>
    <row r="65" spans="1:19">
      <c r="A65" s="5">
        <f t="shared" si="29"/>
        <v>10.799999999999994</v>
      </c>
      <c r="B65" s="5">
        <f t="shared" si="18"/>
        <v>405.00000000000006</v>
      </c>
      <c r="C65" s="5">
        <f t="shared" si="19"/>
        <v>140.5285770653951</v>
      </c>
      <c r="D65" s="5">
        <f t="shared" si="20"/>
        <v>37.500000000000007</v>
      </c>
      <c r="E65" s="5">
        <f t="shared" si="21"/>
        <v>-40.888094716167139</v>
      </c>
      <c r="F65" s="5">
        <f t="shared" si="22"/>
        <v>55.480503688397199</v>
      </c>
      <c r="G65" s="5">
        <f t="shared" si="23"/>
        <v>-47.474901069271091</v>
      </c>
      <c r="H65" s="5">
        <f t="shared" si="25"/>
        <v>19.600000000000001</v>
      </c>
      <c r="I65" s="5">
        <f t="shared" si="26"/>
        <v>0</v>
      </c>
      <c r="J65" s="5">
        <f t="shared" si="27"/>
        <v>0</v>
      </c>
      <c r="K65" s="5">
        <f t="shared" si="28"/>
        <v>-9.8000000000000007</v>
      </c>
      <c r="L65" s="5">
        <f t="shared" si="24"/>
        <v>9.8000000000000007</v>
      </c>
      <c r="M65" s="5">
        <f>J65*dt</f>
        <v>0</v>
      </c>
      <c r="N65" s="5">
        <f>K65*dt</f>
        <v>-1.9600000000000002</v>
      </c>
      <c r="O65" s="5">
        <f>D65*dt</f>
        <v>7.5000000000000018</v>
      </c>
      <c r="P65">
        <f>E65*dt</f>
        <v>-8.1776189432334281</v>
      </c>
      <c r="Q65">
        <f>m*g*C65</f>
        <v>2754.360110481744</v>
      </c>
      <c r="R65">
        <f>0.5*m*F65^2</f>
        <v>3078.0862895182554</v>
      </c>
      <c r="S65">
        <f t="shared" si="17"/>
        <v>5832.4463999999989</v>
      </c>
    </row>
    <row r="66" spans="1:19">
      <c r="A66" s="5">
        <f t="shared" si="29"/>
        <v>10.999999999999993</v>
      </c>
      <c r="B66" s="5">
        <f t="shared" si="18"/>
        <v>412.50000000000006</v>
      </c>
      <c r="C66" s="5">
        <f t="shared" si="19"/>
        <v>132.35095812216167</v>
      </c>
      <c r="D66" s="5">
        <f t="shared" si="20"/>
        <v>37.500000000000007</v>
      </c>
      <c r="E66" s="5">
        <f t="shared" si="21"/>
        <v>-42.848094716167139</v>
      </c>
      <c r="F66" s="5">
        <f t="shared" si="22"/>
        <v>56.940400602784933</v>
      </c>
      <c r="G66" s="5">
        <f t="shared" si="23"/>
        <v>-48.80807940491129</v>
      </c>
      <c r="H66" s="5">
        <f t="shared" si="25"/>
        <v>19.600000000000001</v>
      </c>
      <c r="I66" s="5">
        <f t="shared" si="26"/>
        <v>0</v>
      </c>
      <c r="J66" s="5">
        <f t="shared" si="27"/>
        <v>0</v>
      </c>
      <c r="K66" s="5">
        <f t="shared" si="28"/>
        <v>-9.8000000000000007</v>
      </c>
      <c r="L66" s="5">
        <f t="shared" si="24"/>
        <v>9.8000000000000007</v>
      </c>
      <c r="M66" s="5">
        <f>J66*dt</f>
        <v>0</v>
      </c>
      <c r="N66" s="5">
        <f>K66*dt</f>
        <v>-1.9600000000000002</v>
      </c>
      <c r="O66" s="5">
        <f>D66*dt</f>
        <v>7.5000000000000018</v>
      </c>
      <c r="P66">
        <f>E66*dt</f>
        <v>-8.5696189432334275</v>
      </c>
      <c r="Q66">
        <f>m*g*C66</f>
        <v>2594.078779194369</v>
      </c>
      <c r="R66">
        <f>0.5*m*F66^2</f>
        <v>3242.2092208056306</v>
      </c>
      <c r="S66">
        <f t="shared" si="17"/>
        <v>5836.2879999999996</v>
      </c>
    </row>
    <row r="67" spans="1:19">
      <c r="A67" s="5">
        <f t="shared" si="29"/>
        <v>11.199999999999992</v>
      </c>
      <c r="B67" s="5">
        <f t="shared" si="18"/>
        <v>420.00000000000006</v>
      </c>
      <c r="C67" s="5">
        <f t="shared" si="19"/>
        <v>123.78133917892825</v>
      </c>
      <c r="D67" s="5">
        <f t="shared" si="20"/>
        <v>37.500000000000007</v>
      </c>
      <c r="E67" s="5">
        <f t="shared" si="21"/>
        <v>-44.80809471616714</v>
      </c>
      <c r="F67" s="5">
        <f t="shared" si="22"/>
        <v>58.429576004734159</v>
      </c>
      <c r="G67" s="5">
        <f t="shared" si="23"/>
        <v>-50.07395798495466</v>
      </c>
      <c r="H67" s="5">
        <f t="shared" si="25"/>
        <v>19.600000000000001</v>
      </c>
      <c r="I67" s="5">
        <f t="shared" si="26"/>
        <v>0</v>
      </c>
      <c r="J67" s="5">
        <f t="shared" si="27"/>
        <v>0</v>
      </c>
      <c r="K67" s="5">
        <f t="shared" si="28"/>
        <v>-9.8000000000000007</v>
      </c>
      <c r="L67" s="5">
        <f t="shared" si="24"/>
        <v>9.8000000000000007</v>
      </c>
      <c r="M67" s="5">
        <f>J67*dt</f>
        <v>0</v>
      </c>
      <c r="N67" s="5">
        <f>K67*dt</f>
        <v>-1.9600000000000002</v>
      </c>
      <c r="O67" s="5">
        <f>D67*dt</f>
        <v>7.5000000000000018</v>
      </c>
      <c r="P67">
        <f>E67*dt</f>
        <v>-8.9616189432334288</v>
      </c>
      <c r="Q67">
        <f>m*g*C67</f>
        <v>2426.114247906994</v>
      </c>
      <c r="R67">
        <f>0.5*m*F67^2</f>
        <v>3414.0153520930057</v>
      </c>
      <c r="S67">
        <f t="shared" si="17"/>
        <v>5840.1296000000002</v>
      </c>
    </row>
    <row r="68" spans="1:19">
      <c r="A68" s="5">
        <f t="shared" si="29"/>
        <v>11.399999999999991</v>
      </c>
      <c r="B68" s="5">
        <f t="shared" si="18"/>
        <v>427.50000000000006</v>
      </c>
      <c r="C68" s="5">
        <f t="shared" si="19"/>
        <v>114.81972023569482</v>
      </c>
      <c r="D68" s="5">
        <f t="shared" si="20"/>
        <v>37.500000000000007</v>
      </c>
      <c r="E68" s="5">
        <f t="shared" si="21"/>
        <v>-46.768094716167141</v>
      </c>
      <c r="F68" s="5">
        <f t="shared" si="22"/>
        <v>59.945847924442454</v>
      </c>
      <c r="G68" s="5">
        <f t="shared" si="23"/>
        <v>-51.276360863459516</v>
      </c>
      <c r="H68" s="5">
        <f t="shared" si="25"/>
        <v>19.600000000000001</v>
      </c>
      <c r="I68" s="5">
        <f t="shared" si="26"/>
        <v>0</v>
      </c>
      <c r="J68" s="5">
        <f t="shared" si="27"/>
        <v>0</v>
      </c>
      <c r="K68" s="5">
        <f t="shared" si="28"/>
        <v>-9.8000000000000007</v>
      </c>
      <c r="L68" s="5">
        <f t="shared" si="24"/>
        <v>9.8000000000000007</v>
      </c>
      <c r="M68" s="5">
        <f>J68*dt</f>
        <v>0</v>
      </c>
      <c r="N68" s="5">
        <f>K68*dt</f>
        <v>-1.9600000000000002</v>
      </c>
      <c r="O68" s="5">
        <f>D68*dt</f>
        <v>7.5000000000000018</v>
      </c>
      <c r="P68">
        <f>E68*dt</f>
        <v>-9.3536189432334282</v>
      </c>
      <c r="Q68">
        <f>m*g*C68</f>
        <v>2250.4665166196187</v>
      </c>
      <c r="R68">
        <f>0.5*m*F68^2</f>
        <v>3593.5046833803817</v>
      </c>
      <c r="S68">
        <f t="shared" si="17"/>
        <v>5843.9712</v>
      </c>
    </row>
    <row r="69" spans="1:19">
      <c r="A69" s="5">
        <f t="shared" si="29"/>
        <v>11.599999999999991</v>
      </c>
      <c r="B69" s="5">
        <f t="shared" si="18"/>
        <v>435.00000000000006</v>
      </c>
      <c r="C69" s="5">
        <f t="shared" si="19"/>
        <v>105.46610129246139</v>
      </c>
      <c r="D69" s="5">
        <f t="shared" si="20"/>
        <v>37.500000000000007</v>
      </c>
      <c r="E69" s="5">
        <f t="shared" si="21"/>
        <v>-48.728094716167142</v>
      </c>
      <c r="F69" s="5">
        <f t="shared" si="22"/>
        <v>61.487211797801962</v>
      </c>
      <c r="G69" s="5">
        <f t="shared" si="23"/>
        <v>-52.418962521850574</v>
      </c>
      <c r="H69" s="5">
        <f t="shared" si="25"/>
        <v>19.600000000000001</v>
      </c>
      <c r="I69" s="5">
        <f t="shared" si="26"/>
        <v>0</v>
      </c>
      <c r="J69" s="5">
        <f t="shared" si="27"/>
        <v>0</v>
      </c>
      <c r="K69" s="5">
        <f t="shared" si="28"/>
        <v>-9.8000000000000007</v>
      </c>
      <c r="L69" s="5">
        <f t="shared" si="24"/>
        <v>9.8000000000000007</v>
      </c>
      <c r="M69" s="5">
        <f>J69*dt</f>
        <v>0</v>
      </c>
      <c r="N69" s="5">
        <f>K69*dt</f>
        <v>-1.9600000000000002</v>
      </c>
      <c r="O69" s="5">
        <f>D69*dt</f>
        <v>7.5000000000000018</v>
      </c>
      <c r="P69">
        <f>E69*dt</f>
        <v>-9.7456189432334295</v>
      </c>
      <c r="Q69">
        <f>m*g*C69</f>
        <v>2067.1355853322434</v>
      </c>
      <c r="R69">
        <f>0.5*m*F69^2</f>
        <v>3780.6772146677567</v>
      </c>
      <c r="S69">
        <f t="shared" si="17"/>
        <v>5847.8127999999997</v>
      </c>
    </row>
    <row r="70" spans="1:19">
      <c r="A70" s="5">
        <f t="shared" si="29"/>
        <v>11.79999999999999</v>
      </c>
      <c r="B70" s="5">
        <f t="shared" si="18"/>
        <v>442.50000000000006</v>
      </c>
      <c r="C70" s="5">
        <f t="shared" si="19"/>
        <v>95.720482349227964</v>
      </c>
      <c r="D70" s="5">
        <f t="shared" si="20"/>
        <v>37.500000000000007</v>
      </c>
      <c r="E70" s="5">
        <f t="shared" si="21"/>
        <v>-50.688094716167143</v>
      </c>
      <c r="F70" s="5">
        <f t="shared" si="22"/>
        <v>63.051827459282507</v>
      </c>
      <c r="G70" s="5">
        <f t="shared" si="23"/>
        <v>-53.505271859554718</v>
      </c>
      <c r="H70" s="5">
        <f t="shared" si="25"/>
        <v>19.600000000000001</v>
      </c>
      <c r="I70" s="5">
        <f t="shared" si="26"/>
        <v>0</v>
      </c>
      <c r="J70" s="5">
        <f t="shared" si="27"/>
        <v>0</v>
      </c>
      <c r="K70" s="5">
        <f t="shared" si="28"/>
        <v>-9.8000000000000007</v>
      </c>
      <c r="L70" s="5">
        <f t="shared" si="24"/>
        <v>9.8000000000000007</v>
      </c>
      <c r="M70" s="5">
        <f>J70*dt</f>
        <v>0</v>
      </c>
      <c r="N70" s="5">
        <f>K70*dt</f>
        <v>-1.9600000000000002</v>
      </c>
      <c r="O70" s="5">
        <f>D70*dt</f>
        <v>7.5000000000000018</v>
      </c>
      <c r="P70">
        <f>E70*dt</f>
        <v>-10.137618943233429</v>
      </c>
      <c r="Q70">
        <f>m*g*C70</f>
        <v>1876.1214540448682</v>
      </c>
      <c r="R70">
        <f>0.5*m*F70^2</f>
        <v>3975.5329459551317</v>
      </c>
      <c r="S70">
        <f t="shared" si="17"/>
        <v>5851.6543999999994</v>
      </c>
    </row>
    <row r="71" spans="1:19">
      <c r="A71" s="5">
        <f t="shared" si="29"/>
        <v>11.999999999999989</v>
      </c>
      <c r="B71" s="5">
        <f t="shared" si="18"/>
        <v>450.00000000000006</v>
      </c>
      <c r="C71" s="5">
        <f t="shared" si="19"/>
        <v>85.58286340599453</v>
      </c>
      <c r="D71" s="5">
        <f t="shared" si="20"/>
        <v>37.500000000000007</v>
      </c>
      <c r="E71" s="5">
        <f t="shared" si="21"/>
        <v>-52.648094716167144</v>
      </c>
      <c r="F71" s="5">
        <f t="shared" si="22"/>
        <v>64.638006445453641</v>
      </c>
      <c r="G71" s="5">
        <f t="shared" si="23"/>
        <v>-54.538622906819811</v>
      </c>
      <c r="H71" s="5">
        <f t="shared" si="25"/>
        <v>19.600000000000001</v>
      </c>
      <c r="I71" s="5">
        <f t="shared" si="26"/>
        <v>0</v>
      </c>
      <c r="J71" s="5">
        <f t="shared" si="27"/>
        <v>0</v>
      </c>
      <c r="K71" s="5">
        <f t="shared" si="28"/>
        <v>-9.8000000000000007</v>
      </c>
      <c r="L71" s="5">
        <f t="shared" si="24"/>
        <v>9.8000000000000007</v>
      </c>
      <c r="M71" s="5">
        <f>J71*dt</f>
        <v>0</v>
      </c>
      <c r="N71" s="5">
        <f>K71*dt</f>
        <v>-1.9600000000000002</v>
      </c>
      <c r="O71" s="5">
        <f>D71*dt</f>
        <v>7.5000000000000018</v>
      </c>
      <c r="P71">
        <f>E71*dt</f>
        <v>-10.52961894323343</v>
      </c>
      <c r="Q71">
        <f>m*g*C71</f>
        <v>1677.424122757493</v>
      </c>
      <c r="R71">
        <f>0.5*m*F71^2</f>
        <v>4178.0718772425062</v>
      </c>
      <c r="S71">
        <f t="shared" si="17"/>
        <v>5855.4959999999992</v>
      </c>
    </row>
    <row r="72" spans="1:19">
      <c r="A72" s="5">
        <f t="shared" si="29"/>
        <v>12.199999999999989</v>
      </c>
      <c r="B72" s="5">
        <f t="shared" si="18"/>
        <v>457.50000000000006</v>
      </c>
      <c r="C72" s="5">
        <f t="shared" si="19"/>
        <v>75.0532444627611</v>
      </c>
      <c r="D72" s="5">
        <f t="shared" si="20"/>
        <v>37.500000000000007</v>
      </c>
      <c r="E72" s="5">
        <f t="shared" si="21"/>
        <v>-54.608094716167145</v>
      </c>
      <c r="F72" s="5">
        <f t="shared" si="22"/>
        <v>66.244199810473091</v>
      </c>
      <c r="G72" s="5">
        <f t="shared" si="23"/>
        <v>-55.522170747203042</v>
      </c>
      <c r="H72" s="5">
        <f t="shared" si="25"/>
        <v>19.600000000000001</v>
      </c>
      <c r="I72" s="5">
        <f t="shared" si="26"/>
        <v>0</v>
      </c>
      <c r="J72" s="5">
        <f t="shared" si="27"/>
        <v>0</v>
      </c>
      <c r="K72" s="5">
        <f t="shared" si="28"/>
        <v>-9.8000000000000007</v>
      </c>
      <c r="L72" s="5">
        <f t="shared" si="24"/>
        <v>9.8000000000000007</v>
      </c>
      <c r="M72" s="5">
        <f>J72*dt</f>
        <v>0</v>
      </c>
      <c r="N72" s="5">
        <f>K72*dt</f>
        <v>-1.9600000000000002</v>
      </c>
      <c r="O72" s="5">
        <f>D72*dt</f>
        <v>7.5000000000000018</v>
      </c>
      <c r="P72">
        <f>E72*dt</f>
        <v>-10.92161894323343</v>
      </c>
      <c r="Q72">
        <f>m*g*C72</f>
        <v>1471.0435914701177</v>
      </c>
      <c r="R72">
        <f>0.5*m*F72^2</f>
        <v>4388.2940085298833</v>
      </c>
      <c r="S72">
        <f t="shared" si="17"/>
        <v>5859.3376000000007</v>
      </c>
    </row>
    <row r="73" spans="1:19">
      <c r="A73" s="5">
        <f t="shared" si="29"/>
        <v>12.399999999999988</v>
      </c>
      <c r="B73" s="5">
        <f t="shared" si="18"/>
        <v>465.00000000000006</v>
      </c>
      <c r="C73" s="5">
        <f t="shared" si="19"/>
        <v>64.131625519527674</v>
      </c>
      <c r="D73" s="5">
        <f t="shared" si="20"/>
        <v>37.500000000000007</v>
      </c>
      <c r="E73" s="5">
        <f t="shared" si="21"/>
        <v>-56.568094716167145</v>
      </c>
      <c r="F73" s="5">
        <f t="shared" si="22"/>
        <v>67.868986583101844</v>
      </c>
      <c r="G73" s="5">
        <f t="shared" si="23"/>
        <v>-56.458891399873643</v>
      </c>
      <c r="H73" s="5">
        <f t="shared" si="25"/>
        <v>19.600000000000001</v>
      </c>
      <c r="I73" s="5">
        <f t="shared" si="26"/>
        <v>0</v>
      </c>
      <c r="J73" s="5">
        <f t="shared" si="27"/>
        <v>0</v>
      </c>
      <c r="K73" s="5">
        <f t="shared" si="28"/>
        <v>-9.8000000000000007</v>
      </c>
      <c r="L73" s="5">
        <f t="shared" si="24"/>
        <v>9.8000000000000007</v>
      </c>
      <c r="M73" s="5">
        <f>J73*dt</f>
        <v>0</v>
      </c>
      <c r="N73" s="5">
        <f>K73*dt</f>
        <v>-1.9600000000000002</v>
      </c>
      <c r="O73" s="5">
        <f>D73*dt</f>
        <v>7.5000000000000018</v>
      </c>
      <c r="P73">
        <f>E73*dt</f>
        <v>-11.313618943233429</v>
      </c>
      <c r="Q73">
        <f>m*g*C73</f>
        <v>1256.9798601827424</v>
      </c>
      <c r="R73">
        <f>0.5*m*F73^2</f>
        <v>4606.1993398172581</v>
      </c>
      <c r="S73">
        <f t="shared" si="17"/>
        <v>5863.1792000000005</v>
      </c>
    </row>
    <row r="74" spans="1:19">
      <c r="A74" s="5">
        <f t="shared" si="29"/>
        <v>12.599999999999987</v>
      </c>
      <c r="B74" s="5">
        <f t="shared" si="18"/>
        <v>472.50000000000006</v>
      </c>
      <c r="C74" s="5">
        <f t="shared" si="19"/>
        <v>52.818006576294245</v>
      </c>
      <c r="D74" s="5">
        <f t="shared" si="20"/>
        <v>37.500000000000007</v>
      </c>
      <c r="E74" s="5">
        <f t="shared" si="21"/>
        <v>-58.528094716167146</v>
      </c>
      <c r="F74" s="5">
        <f t="shared" si="22"/>
        <v>69.511062940402752</v>
      </c>
      <c r="G74" s="5">
        <f t="shared" si="23"/>
        <v>-57.351584644790336</v>
      </c>
      <c r="H74" s="5">
        <f t="shared" si="25"/>
        <v>19.600000000000001</v>
      </c>
      <c r="I74" s="5">
        <f t="shared" si="26"/>
        <v>0</v>
      </c>
      <c r="J74" s="5">
        <f t="shared" si="27"/>
        <v>0</v>
      </c>
      <c r="K74" s="5">
        <f t="shared" si="28"/>
        <v>-9.8000000000000007</v>
      </c>
      <c r="L74" s="5">
        <f t="shared" si="24"/>
        <v>9.8000000000000007</v>
      </c>
      <c r="M74" s="5">
        <f>J74*dt</f>
        <v>0</v>
      </c>
      <c r="N74" s="5">
        <f>K74*dt</f>
        <v>-1.9600000000000002</v>
      </c>
      <c r="O74" s="5">
        <f>D74*dt</f>
        <v>7.5000000000000018</v>
      </c>
      <c r="P74">
        <f>E74*dt</f>
        <v>-11.70561894323343</v>
      </c>
      <c r="Q74">
        <f>m*g*C74</f>
        <v>1035.2329288953672</v>
      </c>
      <c r="R74">
        <f>0.5*m*F74^2</f>
        <v>4831.7878711046333</v>
      </c>
      <c r="S74">
        <f t="shared" si="17"/>
        <v>5867.0208000000002</v>
      </c>
    </row>
    <row r="75" spans="1:19">
      <c r="A75" s="5">
        <f t="shared" si="29"/>
        <v>12.799999999999986</v>
      </c>
      <c r="B75" s="5">
        <f t="shared" si="18"/>
        <v>480.00000000000006</v>
      </c>
      <c r="C75" s="5">
        <f t="shared" si="19"/>
        <v>41.112387633060813</v>
      </c>
      <c r="D75" s="5">
        <f t="shared" si="20"/>
        <v>37.500000000000007</v>
      </c>
      <c r="E75" s="5">
        <f t="shared" si="21"/>
        <v>-60.488094716167147</v>
      </c>
      <c r="F75" s="5">
        <f t="shared" si="22"/>
        <v>71.16923213293795</v>
      </c>
      <c r="G75" s="5">
        <f t="shared" si="23"/>
        <v>-58.202878974703673</v>
      </c>
      <c r="H75" s="5">
        <f t="shared" ref="H75:H110" si="30">m*g</f>
        <v>19.600000000000001</v>
      </c>
      <c r="I75" s="5">
        <f t="shared" ref="I75:I110" si="31">0.5*Cd*rho*A*F75^2</f>
        <v>0</v>
      </c>
      <c r="J75" s="5">
        <f t="shared" ref="J75:J106" si="32">-I75*COS(G75/180*PI())/m</f>
        <v>0</v>
      </c>
      <c r="K75" s="5">
        <f t="shared" ref="K75:K110" si="33">(-H75-I75*SIN(G75/180*PI()))/m</f>
        <v>-9.8000000000000007</v>
      </c>
      <c r="L75" s="5">
        <f t="shared" si="24"/>
        <v>9.8000000000000007</v>
      </c>
      <c r="M75" s="5">
        <f>J75*dt</f>
        <v>0</v>
      </c>
      <c r="N75" s="5">
        <f>K75*dt</f>
        <v>-1.9600000000000002</v>
      </c>
      <c r="O75" s="5">
        <f>D75*dt</f>
        <v>7.5000000000000018</v>
      </c>
      <c r="P75">
        <f>E75*dt</f>
        <v>-12.09761894323343</v>
      </c>
      <c r="Q75">
        <f>m*g*C75</f>
        <v>805.80279760799203</v>
      </c>
      <c r="R75">
        <f>0.5*m*F75^2</f>
        <v>5065.0596023920079</v>
      </c>
      <c r="S75">
        <f t="shared" si="17"/>
        <v>5870.8624</v>
      </c>
    </row>
    <row r="76" spans="1:19">
      <c r="A76" s="5">
        <f t="shared" ref="A76:A110" si="34">A75+dt</f>
        <v>12.999999999999986</v>
      </c>
      <c r="B76" s="5">
        <f t="shared" si="18"/>
        <v>487.50000000000006</v>
      </c>
      <c r="C76" s="5">
        <f t="shared" si="19"/>
        <v>29.014768689827385</v>
      </c>
      <c r="D76" s="5">
        <f t="shared" si="20"/>
        <v>37.500000000000007</v>
      </c>
      <c r="E76" s="5">
        <f t="shared" si="21"/>
        <v>-62.448094716167148</v>
      </c>
      <c r="F76" s="5">
        <f t="shared" si="22"/>
        <v>72.842395167096086</v>
      </c>
      <c r="G76" s="5">
        <f t="shared" si="23"/>
        <v>-59.015238027547277</v>
      </c>
      <c r="H76" s="5">
        <f t="shared" si="30"/>
        <v>19.600000000000001</v>
      </c>
      <c r="I76" s="5">
        <f t="shared" si="31"/>
        <v>0</v>
      </c>
      <c r="J76" s="5">
        <f t="shared" si="32"/>
        <v>0</v>
      </c>
      <c r="K76" s="5">
        <f t="shared" si="33"/>
        <v>-9.8000000000000007</v>
      </c>
      <c r="L76" s="5">
        <f t="shared" si="24"/>
        <v>9.8000000000000007</v>
      </c>
      <c r="M76" s="5">
        <f>J76*dt</f>
        <v>0</v>
      </c>
      <c r="N76" s="5">
        <f>K76*dt</f>
        <v>-1.9600000000000002</v>
      </c>
      <c r="O76" s="5">
        <f>D76*dt</f>
        <v>7.5000000000000018</v>
      </c>
      <c r="P76">
        <f>E76*dt</f>
        <v>-12.489618943233431</v>
      </c>
      <c r="Q76">
        <f>m*g*C76</f>
        <v>568.68946632061682</v>
      </c>
      <c r="R76">
        <f>0.5*m*F76^2</f>
        <v>5306.014533679383</v>
      </c>
      <c r="S76">
        <f t="shared" si="17"/>
        <v>5874.7039999999997</v>
      </c>
    </row>
    <row r="77" spans="1:19">
      <c r="A77" s="5">
        <f t="shared" si="34"/>
        <v>13.199999999999985</v>
      </c>
      <c r="B77" s="5">
        <f t="shared" si="18"/>
        <v>495.00000000000006</v>
      </c>
      <c r="C77" s="5">
        <f t="shared" si="19"/>
        <v>16.525149746593954</v>
      </c>
      <c r="D77" s="5">
        <f t="shared" si="20"/>
        <v>37.500000000000007</v>
      </c>
      <c r="E77" s="5">
        <f t="shared" si="21"/>
        <v>-64.408094716167142</v>
      </c>
      <c r="F77" s="5">
        <f t="shared" si="22"/>
        <v>74.529542229687394</v>
      </c>
      <c r="G77" s="5">
        <f t="shared" si="23"/>
        <v>-59.790967993569268</v>
      </c>
      <c r="H77" s="5">
        <f t="shared" si="30"/>
        <v>19.600000000000001</v>
      </c>
      <c r="I77" s="5">
        <f t="shared" si="31"/>
        <v>0</v>
      </c>
      <c r="J77" s="5">
        <f t="shared" si="32"/>
        <v>0</v>
      </c>
      <c r="K77" s="5">
        <f t="shared" si="33"/>
        <v>-9.8000000000000007</v>
      </c>
      <c r="L77" s="5">
        <f t="shared" si="24"/>
        <v>9.8000000000000007</v>
      </c>
      <c r="M77" s="5">
        <f>J77*dt</f>
        <v>0</v>
      </c>
      <c r="N77" s="5">
        <f>K77*dt</f>
        <v>-1.9600000000000002</v>
      </c>
      <c r="O77" s="5">
        <f>D77*dt</f>
        <v>7.5000000000000018</v>
      </c>
      <c r="P77">
        <f>E77*dt</f>
        <v>-12.881618943233429</v>
      </c>
      <c r="Q77">
        <f>m*g*C77</f>
        <v>323.89293503324154</v>
      </c>
      <c r="R77">
        <f>0.5*m*F77^2</f>
        <v>5554.6526649667567</v>
      </c>
      <c r="S77">
        <f t="shared" si="17"/>
        <v>5878.5455999999986</v>
      </c>
    </row>
    <row r="78" spans="1:19">
      <c r="A78" s="5">
        <f t="shared" si="34"/>
        <v>13.399999999999984</v>
      </c>
      <c r="B78" s="5">
        <f t="shared" si="18"/>
        <v>502.50000000000006</v>
      </c>
      <c r="C78" s="5">
        <f t="shared" si="19"/>
        <v>3.6435308033605249</v>
      </c>
      <c r="D78" s="5">
        <f t="shared" si="20"/>
        <v>37.500000000000007</v>
      </c>
      <c r="E78" s="5">
        <f t="shared" si="21"/>
        <v>-66.368094716167136</v>
      </c>
      <c r="F78" s="5">
        <f t="shared" si="22"/>
        <v>76.229744826111883</v>
      </c>
      <c r="G78" s="5">
        <f t="shared" si="23"/>
        <v>-60.532225606782617</v>
      </c>
      <c r="H78" s="5">
        <f t="shared" si="30"/>
        <v>19.600000000000001</v>
      </c>
      <c r="I78" s="5">
        <f t="shared" si="31"/>
        <v>0</v>
      </c>
      <c r="J78" s="5">
        <f t="shared" si="32"/>
        <v>0</v>
      </c>
      <c r="K78" s="5">
        <f t="shared" si="33"/>
        <v>-9.8000000000000007</v>
      </c>
      <c r="L78" s="5">
        <f t="shared" si="24"/>
        <v>9.8000000000000007</v>
      </c>
      <c r="M78" s="5">
        <f>J78*dt</f>
        <v>0</v>
      </c>
      <c r="N78" s="5">
        <f>K78*dt</f>
        <v>-1.9600000000000002</v>
      </c>
      <c r="O78" s="5">
        <f>D78*dt</f>
        <v>7.5000000000000018</v>
      </c>
      <c r="P78">
        <f>E78*dt</f>
        <v>-13.273618943233428</v>
      </c>
      <c r="Q78">
        <f>m*g*C78</f>
        <v>71.413203745866298</v>
      </c>
      <c r="R78">
        <f>0.5*m*F78^2</f>
        <v>5810.9739962541316</v>
      </c>
      <c r="S78">
        <f t="shared" si="17"/>
        <v>5882.3871999999983</v>
      </c>
    </row>
    <row r="79" spans="1:19">
      <c r="A79" s="5">
        <f t="shared" si="34"/>
        <v>13.599999999999984</v>
      </c>
      <c r="B79" s="5">
        <f t="shared" si="18"/>
        <v>510.00000000000006</v>
      </c>
      <c r="C79" s="5">
        <f t="shared" si="19"/>
        <v>-9.6300881398729032</v>
      </c>
      <c r="D79" s="5">
        <f t="shared" si="20"/>
        <v>37.500000000000007</v>
      </c>
      <c r="E79" s="5">
        <f t="shared" si="21"/>
        <v>-68.328094716167129</v>
      </c>
      <c r="F79" s="5">
        <f t="shared" si="22"/>
        <v>77.942148594592297</v>
      </c>
      <c r="G79" s="5">
        <f t="shared" si="23"/>
        <v>-61.241026423495931</v>
      </c>
      <c r="H79" s="5">
        <f t="shared" si="30"/>
        <v>19.600000000000001</v>
      </c>
      <c r="I79" s="5">
        <f t="shared" si="31"/>
        <v>0</v>
      </c>
      <c r="J79" s="5">
        <f t="shared" si="32"/>
        <v>0</v>
      </c>
      <c r="K79" s="5">
        <f t="shared" si="33"/>
        <v>-9.8000000000000007</v>
      </c>
      <c r="L79" s="5">
        <f t="shared" si="24"/>
        <v>9.8000000000000007</v>
      </c>
      <c r="M79" s="5">
        <f>J79*dt</f>
        <v>0</v>
      </c>
      <c r="N79" s="5">
        <f>K79*dt</f>
        <v>-1.9600000000000002</v>
      </c>
      <c r="O79" s="5">
        <f>D79*dt</f>
        <v>7.5000000000000018</v>
      </c>
      <c r="P79">
        <f>E79*dt</f>
        <v>-13.665618943233426</v>
      </c>
      <c r="Q79">
        <f>m*g*C79</f>
        <v>-188.74972754150892</v>
      </c>
      <c r="R79">
        <f>0.5*m*F79^2</f>
        <v>6074.9785275415061</v>
      </c>
      <c r="S79">
        <f t="shared" si="17"/>
        <v>5886.2287999999971</v>
      </c>
    </row>
    <row r="80" spans="1:19">
      <c r="A80" s="5">
        <f t="shared" si="34"/>
        <v>13.799999999999983</v>
      </c>
      <c r="B80" s="5">
        <f t="shared" si="18"/>
        <v>517.50000000000011</v>
      </c>
      <c r="C80" s="5">
        <f t="shared" si="19"/>
        <v>-23.295707083106329</v>
      </c>
      <c r="D80" s="5">
        <f t="shared" si="20"/>
        <v>37.500000000000007</v>
      </c>
      <c r="E80" s="5">
        <f t="shared" si="21"/>
        <v>-70.288094716167123</v>
      </c>
      <c r="F80" s="5">
        <f t="shared" si="22"/>
        <v>79.665966753871018</v>
      </c>
      <c r="G80" s="5">
        <f t="shared" si="23"/>
        <v>-61.91925316524658</v>
      </c>
      <c r="H80" s="5">
        <f t="shared" si="30"/>
        <v>19.600000000000001</v>
      </c>
      <c r="I80" s="5">
        <f t="shared" si="31"/>
        <v>0</v>
      </c>
      <c r="J80" s="5">
        <f t="shared" si="32"/>
        <v>0</v>
      </c>
      <c r="K80" s="5">
        <f t="shared" si="33"/>
        <v>-9.8000000000000007</v>
      </c>
      <c r="L80" s="5">
        <f t="shared" si="24"/>
        <v>9.8000000000000007</v>
      </c>
      <c r="M80" s="5">
        <f>J80*dt</f>
        <v>0</v>
      </c>
      <c r="N80" s="5">
        <f>K80*dt</f>
        <v>-1.9600000000000002</v>
      </c>
      <c r="O80" s="5">
        <f>D80*dt</f>
        <v>7.5000000000000018</v>
      </c>
      <c r="P80">
        <f>E80*dt</f>
        <v>-14.057618943233425</v>
      </c>
      <c r="Q80">
        <f>m*g*C80</f>
        <v>-456.5958588288841</v>
      </c>
      <c r="R80">
        <f>0.5*m*F80^2</f>
        <v>6346.6662588288827</v>
      </c>
      <c r="S80">
        <f t="shared" ref="S80:S110" si="35">Q80+R80</f>
        <v>5890.0703999999987</v>
      </c>
    </row>
    <row r="81" spans="1:19">
      <c r="A81" s="5">
        <f t="shared" si="34"/>
        <v>13.999999999999982</v>
      </c>
      <c r="B81" s="5">
        <f t="shared" si="18"/>
        <v>525.00000000000011</v>
      </c>
      <c r="C81" s="5">
        <f t="shared" si="19"/>
        <v>-37.353326026339758</v>
      </c>
      <c r="D81" s="5">
        <f t="shared" si="20"/>
        <v>37.500000000000007</v>
      </c>
      <c r="E81" s="5">
        <f t="shared" si="21"/>
        <v>-72.248094716167117</v>
      </c>
      <c r="F81" s="5">
        <f t="shared" si="22"/>
        <v>81.400474139382354</v>
      </c>
      <c r="G81" s="5">
        <f t="shared" si="23"/>
        <v>-62.568663962539837</v>
      </c>
      <c r="H81" s="5">
        <f t="shared" si="30"/>
        <v>19.600000000000001</v>
      </c>
      <c r="I81" s="5">
        <f t="shared" si="31"/>
        <v>0</v>
      </c>
      <c r="J81" s="5">
        <f t="shared" si="32"/>
        <v>0</v>
      </c>
      <c r="K81" s="5">
        <f t="shared" si="33"/>
        <v>-9.8000000000000007</v>
      </c>
      <c r="L81" s="5">
        <f t="shared" si="24"/>
        <v>9.8000000000000007</v>
      </c>
      <c r="M81" s="5">
        <f>J81*dt</f>
        <v>0</v>
      </c>
      <c r="N81" s="5">
        <f>K81*dt</f>
        <v>-1.9600000000000002</v>
      </c>
      <c r="O81" s="5">
        <f>D81*dt</f>
        <v>7.5000000000000018</v>
      </c>
      <c r="P81">
        <f>E81*dt</f>
        <v>-14.449618943233425</v>
      </c>
      <c r="Q81">
        <f>m*g*C81</f>
        <v>-732.12519011625932</v>
      </c>
      <c r="R81">
        <f>0.5*m*F81^2</f>
        <v>6626.0371901162553</v>
      </c>
      <c r="S81">
        <f t="shared" si="35"/>
        <v>5893.9119999999957</v>
      </c>
    </row>
    <row r="82" spans="1:19">
      <c r="A82" s="5">
        <f t="shared" si="34"/>
        <v>14.199999999999982</v>
      </c>
      <c r="B82" s="5">
        <f t="shared" si="18"/>
        <v>532.50000000000011</v>
      </c>
      <c r="C82" s="5">
        <f t="shared" si="19"/>
        <v>-51.802944969573183</v>
      </c>
      <c r="D82" s="5">
        <f t="shared" si="20"/>
        <v>37.500000000000007</v>
      </c>
      <c r="E82" s="5">
        <f t="shared" si="21"/>
        <v>-74.208094716167111</v>
      </c>
      <c r="F82" s="5">
        <f t="shared" si="22"/>
        <v>83.145001782450095</v>
      </c>
      <c r="G82" s="5">
        <f t="shared" si="23"/>
        <v>-63.190900382183031</v>
      </c>
      <c r="H82" s="5">
        <f t="shared" si="30"/>
        <v>19.600000000000001</v>
      </c>
      <c r="I82" s="5">
        <f t="shared" si="31"/>
        <v>0</v>
      </c>
      <c r="J82" s="5">
        <f t="shared" si="32"/>
        <v>0</v>
      </c>
      <c r="K82" s="5">
        <f t="shared" si="33"/>
        <v>-9.8000000000000007</v>
      </c>
      <c r="L82" s="5">
        <f t="shared" si="24"/>
        <v>9.8000000000000007</v>
      </c>
      <c r="M82" s="5">
        <f>J82*dt</f>
        <v>0</v>
      </c>
      <c r="N82" s="5">
        <f>K82*dt</f>
        <v>-1.9600000000000002</v>
      </c>
      <c r="O82" s="5">
        <f>D82*dt</f>
        <v>7.5000000000000018</v>
      </c>
      <c r="P82">
        <f>E82*dt</f>
        <v>-14.841618943233422</v>
      </c>
      <c r="Q82">
        <f>m*g*C82</f>
        <v>-1015.3377214036344</v>
      </c>
      <c r="R82">
        <f>0.5*m*F82^2</f>
        <v>6913.0913214036291</v>
      </c>
      <c r="S82">
        <f t="shared" si="35"/>
        <v>5897.7535999999945</v>
      </c>
    </row>
    <row r="83" spans="1:19">
      <c r="A83" s="5">
        <f t="shared" si="34"/>
        <v>14.399999999999981</v>
      </c>
      <c r="B83" s="5">
        <f t="shared" si="18"/>
        <v>540.00000000000011</v>
      </c>
      <c r="C83" s="5">
        <f t="shared" si="19"/>
        <v>-66.644563912806603</v>
      </c>
      <c r="D83" s="5">
        <f t="shared" si="20"/>
        <v>37.500000000000007</v>
      </c>
      <c r="E83" s="5">
        <f t="shared" si="21"/>
        <v>-76.168094716167104</v>
      </c>
      <c r="F83" s="5">
        <f t="shared" si="22"/>
        <v>84.89893198792906</v>
      </c>
      <c r="G83" s="5">
        <f t="shared" si="23"/>
        <v>-63.787495157083875</v>
      </c>
      <c r="H83" s="5">
        <f t="shared" si="30"/>
        <v>19.600000000000001</v>
      </c>
      <c r="I83" s="5">
        <f t="shared" si="31"/>
        <v>0</v>
      </c>
      <c r="J83" s="5">
        <f t="shared" si="32"/>
        <v>0</v>
      </c>
      <c r="K83" s="5">
        <f t="shared" si="33"/>
        <v>-9.8000000000000007</v>
      </c>
      <c r="L83" s="5">
        <f t="shared" si="24"/>
        <v>9.8000000000000007</v>
      </c>
      <c r="M83" s="5">
        <f>J83*dt</f>
        <v>0</v>
      </c>
      <c r="N83" s="5">
        <f>K83*dt</f>
        <v>-1.9600000000000002</v>
      </c>
      <c r="O83" s="5">
        <f>D83*dt</f>
        <v>7.5000000000000018</v>
      </c>
      <c r="P83">
        <f>E83*dt</f>
        <v>-15.233618943233422</v>
      </c>
      <c r="Q83">
        <f>m*g*C83</f>
        <v>-1306.2334526910095</v>
      </c>
      <c r="R83">
        <f>0.5*m*F83^2</f>
        <v>7207.8286526910042</v>
      </c>
      <c r="S83">
        <f t="shared" si="35"/>
        <v>5901.5951999999943</v>
      </c>
    </row>
    <row r="84" spans="1:19">
      <c r="A84" s="5">
        <f t="shared" si="34"/>
        <v>14.59999999999998</v>
      </c>
      <c r="B84" s="5">
        <f t="shared" ref="B84:B110" si="36">B83+O83</f>
        <v>547.50000000000011</v>
      </c>
      <c r="C84" s="5">
        <f t="shared" ref="C84:C110" si="37">C83+P83</f>
        <v>-81.878182856040027</v>
      </c>
      <c r="D84" s="5">
        <f t="shared" ref="D84:D110" si="38">D83+M83</f>
        <v>37.500000000000007</v>
      </c>
      <c r="E84" s="5">
        <f t="shared" ref="E84:E110" si="39">E83+N83</f>
        <v>-78.128094716167098</v>
      </c>
      <c r="F84" s="5">
        <f t="shared" ref="F84:F110" si="40">SQRT(D84^2+E84^2)</f>
        <v>86.6616938674659</v>
      </c>
      <c r="G84" s="5">
        <f t="shared" ref="G84:G110" si="41">ATAN(E84/D84)*180/PI()</f>
        <v>-64.359879565177621</v>
      </c>
      <c r="H84" s="5">
        <f t="shared" si="30"/>
        <v>19.600000000000001</v>
      </c>
      <c r="I84" s="5">
        <f t="shared" si="31"/>
        <v>0</v>
      </c>
      <c r="J84" s="5">
        <f t="shared" si="32"/>
        <v>0</v>
      </c>
      <c r="K84" s="5">
        <f t="shared" si="33"/>
        <v>-9.8000000000000007</v>
      </c>
      <c r="L84" s="5">
        <f t="shared" ref="L84:L110" si="42">SQRT(J84^2+K84^2)</f>
        <v>9.8000000000000007</v>
      </c>
      <c r="M84" s="5">
        <f>J84*dt</f>
        <v>0</v>
      </c>
      <c r="N84" s="5">
        <f>K84*dt</f>
        <v>-1.9600000000000002</v>
      </c>
      <c r="O84" s="5">
        <f>D84*dt</f>
        <v>7.5000000000000018</v>
      </c>
      <c r="P84">
        <f>E84*dt</f>
        <v>-15.62561894323342</v>
      </c>
      <c r="Q84">
        <f>m*g*C84</f>
        <v>-1604.8123839783846</v>
      </c>
      <c r="R84">
        <f>0.5*m*F84^2</f>
        <v>7510.249183978377</v>
      </c>
      <c r="S84">
        <f t="shared" si="35"/>
        <v>5905.4367999999922</v>
      </c>
    </row>
    <row r="85" spans="1:19">
      <c r="A85" s="5">
        <f t="shared" si="34"/>
        <v>14.799999999999979</v>
      </c>
      <c r="B85" s="5">
        <f t="shared" si="36"/>
        <v>555.00000000000011</v>
      </c>
      <c r="C85" s="5">
        <f t="shared" si="37"/>
        <v>-97.503801799273447</v>
      </c>
      <c r="D85" s="5">
        <f t="shared" si="38"/>
        <v>37.500000000000007</v>
      </c>
      <c r="E85" s="5">
        <f t="shared" si="39"/>
        <v>-80.088094716167092</v>
      </c>
      <c r="F85" s="5">
        <f t="shared" si="40"/>
        <v>88.432759287866574</v>
      </c>
      <c r="G85" s="5">
        <f t="shared" si="41"/>
        <v>-64.909390425334365</v>
      </c>
      <c r="H85" s="5">
        <f t="shared" si="30"/>
        <v>19.600000000000001</v>
      </c>
      <c r="I85" s="5">
        <f t="shared" si="31"/>
        <v>0</v>
      </c>
      <c r="J85" s="5">
        <f t="shared" si="32"/>
        <v>0</v>
      </c>
      <c r="K85" s="5">
        <f t="shared" si="33"/>
        <v>-9.8000000000000007</v>
      </c>
      <c r="L85" s="5">
        <f t="shared" si="42"/>
        <v>9.8000000000000007</v>
      </c>
      <c r="M85" s="5">
        <f>J85*dt</f>
        <v>0</v>
      </c>
      <c r="N85" s="5">
        <f>K85*dt</f>
        <v>-1.9600000000000002</v>
      </c>
      <c r="O85" s="5">
        <f>D85*dt</f>
        <v>7.5000000000000018</v>
      </c>
      <c r="P85">
        <f>E85*dt</f>
        <v>-16.017618943233419</v>
      </c>
      <c r="Q85">
        <f>m*g*C85</f>
        <v>-1911.0745152657596</v>
      </c>
      <c r="R85">
        <f>0.5*m*F85^2</f>
        <v>7820.352915265752</v>
      </c>
      <c r="S85">
        <f t="shared" si="35"/>
        <v>5909.278399999992</v>
      </c>
    </row>
    <row r="86" spans="1:19">
      <c r="A86" s="5">
        <f t="shared" si="34"/>
        <v>14.999999999999979</v>
      </c>
      <c r="B86" s="5">
        <f t="shared" si="36"/>
        <v>562.50000000000011</v>
      </c>
      <c r="C86" s="5">
        <f t="shared" si="37"/>
        <v>-113.52142074250686</v>
      </c>
      <c r="D86" s="5">
        <f t="shared" si="38"/>
        <v>37.500000000000007</v>
      </c>
      <c r="E86" s="5">
        <f t="shared" si="39"/>
        <v>-82.048094716167085</v>
      </c>
      <c r="F86" s="5">
        <f t="shared" si="40"/>
        <v>90.211639196686392</v>
      </c>
      <c r="G86" s="5">
        <f t="shared" si="41"/>
        <v>-65.437276694054134</v>
      </c>
      <c r="H86" s="5">
        <f t="shared" si="30"/>
        <v>19.600000000000001</v>
      </c>
      <c r="I86" s="5">
        <f t="shared" si="31"/>
        <v>0</v>
      </c>
      <c r="J86" s="5">
        <f t="shared" si="32"/>
        <v>0</v>
      </c>
      <c r="K86" s="5">
        <f t="shared" si="33"/>
        <v>-9.8000000000000007</v>
      </c>
      <c r="L86" s="5">
        <f t="shared" si="42"/>
        <v>9.8000000000000007</v>
      </c>
      <c r="M86" s="5">
        <f>J86*dt</f>
        <v>0</v>
      </c>
      <c r="N86" s="5">
        <f>K86*dt</f>
        <v>-1.9600000000000002</v>
      </c>
      <c r="O86" s="5">
        <f>D86*dt</f>
        <v>7.5000000000000018</v>
      </c>
      <c r="P86">
        <f>E86*dt</f>
        <v>-16.409618943233419</v>
      </c>
      <c r="Q86">
        <f>m*g*C86</f>
        <v>-2225.0198465531348</v>
      </c>
      <c r="R86">
        <f>0.5*m*F86^2</f>
        <v>8138.1398465531247</v>
      </c>
      <c r="S86">
        <f t="shared" si="35"/>
        <v>5913.1199999999899</v>
      </c>
    </row>
    <row r="87" spans="1:19">
      <c r="A87" s="5">
        <f t="shared" si="34"/>
        <v>15.199999999999978</v>
      </c>
      <c r="B87" s="5">
        <f t="shared" si="36"/>
        <v>570.00000000000011</v>
      </c>
      <c r="C87" s="5">
        <f t="shared" si="37"/>
        <v>-129.93103968574027</v>
      </c>
      <c r="D87" s="5">
        <f t="shared" si="38"/>
        <v>37.500000000000007</v>
      </c>
      <c r="E87" s="5">
        <f t="shared" si="39"/>
        <v>-84.008094716167079</v>
      </c>
      <c r="F87" s="5">
        <f t="shared" si="40"/>
        <v>91.997880289931132</v>
      </c>
      <c r="G87" s="5">
        <f t="shared" si="41"/>
        <v>-65.944705658598409</v>
      </c>
      <c r="H87" s="5">
        <f t="shared" si="30"/>
        <v>19.600000000000001</v>
      </c>
      <c r="I87" s="5">
        <f t="shared" si="31"/>
        <v>0</v>
      </c>
      <c r="J87" s="5">
        <f t="shared" si="32"/>
        <v>0</v>
      </c>
      <c r="K87" s="5">
        <f t="shared" si="33"/>
        <v>-9.8000000000000007</v>
      </c>
      <c r="L87" s="5">
        <f t="shared" si="42"/>
        <v>9.8000000000000007</v>
      </c>
      <c r="M87" s="5">
        <f>J87*dt</f>
        <v>0</v>
      </c>
      <c r="N87" s="5">
        <f>K87*dt</f>
        <v>-1.9600000000000002</v>
      </c>
      <c r="O87" s="5">
        <f>D87*dt</f>
        <v>7.5000000000000018</v>
      </c>
      <c r="P87">
        <f>E87*dt</f>
        <v>-16.801618943233418</v>
      </c>
      <c r="Q87">
        <f>m*g*C87</f>
        <v>-2546.6483778405095</v>
      </c>
      <c r="R87">
        <f>0.5*m*F87^2</f>
        <v>8463.6099778404987</v>
      </c>
      <c r="S87">
        <f t="shared" si="35"/>
        <v>5916.9615999999896</v>
      </c>
    </row>
    <row r="88" spans="1:19">
      <c r="A88" s="5">
        <f t="shared" si="34"/>
        <v>15.399999999999977</v>
      </c>
      <c r="B88" s="5">
        <f t="shared" si="36"/>
        <v>577.50000000000011</v>
      </c>
      <c r="C88" s="5">
        <f t="shared" si="37"/>
        <v>-146.7326586289737</v>
      </c>
      <c r="D88" s="5">
        <f t="shared" si="38"/>
        <v>37.500000000000007</v>
      </c>
      <c r="E88" s="5">
        <f t="shared" si="39"/>
        <v>-85.968094716167073</v>
      </c>
      <c r="F88" s="5">
        <f t="shared" si="40"/>
        <v>93.791061989551395</v>
      </c>
      <c r="G88" s="5">
        <f t="shared" si="41"/>
        <v>-66.43276873083795</v>
      </c>
      <c r="H88" s="5">
        <f t="shared" si="30"/>
        <v>19.600000000000001</v>
      </c>
      <c r="I88" s="5">
        <f t="shared" si="31"/>
        <v>0</v>
      </c>
      <c r="J88" s="5">
        <f t="shared" si="32"/>
        <v>0</v>
      </c>
      <c r="K88" s="5">
        <f t="shared" si="33"/>
        <v>-9.8000000000000007</v>
      </c>
      <c r="L88" s="5">
        <f t="shared" si="42"/>
        <v>9.8000000000000007</v>
      </c>
      <c r="M88" s="5">
        <f>J88*dt</f>
        <v>0</v>
      </c>
      <c r="N88" s="5">
        <f>K88*dt</f>
        <v>-1.9600000000000002</v>
      </c>
      <c r="O88" s="5">
        <f>D88*dt</f>
        <v>7.5000000000000018</v>
      </c>
      <c r="P88">
        <f>E88*dt</f>
        <v>-17.193618943233414</v>
      </c>
      <c r="Q88">
        <f>m*g*C88</f>
        <v>-2875.9601091278846</v>
      </c>
      <c r="R88">
        <f>0.5*m*F88^2</f>
        <v>8796.7633091278731</v>
      </c>
      <c r="S88">
        <f t="shared" si="35"/>
        <v>5920.8031999999885</v>
      </c>
    </row>
    <row r="89" spans="1:19">
      <c r="A89" s="5">
        <f t="shared" si="34"/>
        <v>15.599999999999977</v>
      </c>
      <c r="B89" s="5">
        <f t="shared" si="36"/>
        <v>585.00000000000011</v>
      </c>
      <c r="C89" s="5">
        <f t="shared" si="37"/>
        <v>-163.92627757220711</v>
      </c>
      <c r="D89" s="5">
        <f t="shared" si="38"/>
        <v>37.500000000000007</v>
      </c>
      <c r="E89" s="5">
        <f t="shared" si="39"/>
        <v>-87.928094716167067</v>
      </c>
      <c r="F89" s="5">
        <f t="shared" si="40"/>
        <v>95.590793701147007</v>
      </c>
      <c r="G89" s="5">
        <f t="shared" si="41"/>
        <v>-66.902486852235413</v>
      </c>
      <c r="H89" s="5">
        <f t="shared" si="30"/>
        <v>19.600000000000001</v>
      </c>
      <c r="I89" s="5">
        <f t="shared" si="31"/>
        <v>0</v>
      </c>
      <c r="J89" s="5">
        <f t="shared" si="32"/>
        <v>0</v>
      </c>
      <c r="K89" s="5">
        <f t="shared" si="33"/>
        <v>-9.8000000000000007</v>
      </c>
      <c r="L89" s="5">
        <f t="shared" si="42"/>
        <v>9.8000000000000007</v>
      </c>
      <c r="M89" s="5">
        <f>J89*dt</f>
        <v>0</v>
      </c>
      <c r="N89" s="5">
        <f>K89*dt</f>
        <v>-1.9600000000000002</v>
      </c>
      <c r="O89" s="5">
        <f>D89*dt</f>
        <v>7.5000000000000018</v>
      </c>
      <c r="P89">
        <f>E89*dt</f>
        <v>-17.585618943233413</v>
      </c>
      <c r="Q89">
        <f>m*g*C89</f>
        <v>-3212.9550404152596</v>
      </c>
      <c r="R89">
        <f>0.5*m*F89^2</f>
        <v>9137.5998404152469</v>
      </c>
      <c r="S89">
        <f t="shared" si="35"/>
        <v>5924.6447999999873</v>
      </c>
    </row>
    <row r="90" spans="1:19">
      <c r="A90" s="5">
        <f t="shared" si="34"/>
        <v>15.799999999999976</v>
      </c>
      <c r="B90" s="5">
        <f t="shared" si="36"/>
        <v>592.50000000000011</v>
      </c>
      <c r="C90" s="5">
        <f t="shared" si="37"/>
        <v>-181.51189651544053</v>
      </c>
      <c r="D90" s="5">
        <f t="shared" si="38"/>
        <v>37.500000000000007</v>
      </c>
      <c r="E90" s="5">
        <f t="shared" si="39"/>
        <v>-89.88809471616706</v>
      </c>
      <c r="F90" s="5">
        <f t="shared" si="40"/>
        <v>97.396712324916905</v>
      </c>
      <c r="G90" s="5">
        <f t="shared" si="41"/>
        <v>-67.354815524603268</v>
      </c>
      <c r="H90" s="5">
        <f t="shared" si="30"/>
        <v>19.600000000000001</v>
      </c>
      <c r="I90" s="5">
        <f t="shared" si="31"/>
        <v>0</v>
      </c>
      <c r="J90" s="5">
        <f t="shared" si="32"/>
        <v>0</v>
      </c>
      <c r="K90" s="5">
        <f t="shared" si="33"/>
        <v>-9.8000000000000007</v>
      </c>
      <c r="L90" s="5">
        <f t="shared" si="42"/>
        <v>9.8000000000000007</v>
      </c>
      <c r="M90" s="5">
        <f>J90*dt</f>
        <v>0</v>
      </c>
      <c r="N90" s="5">
        <f>K90*dt</f>
        <v>-1.9600000000000002</v>
      </c>
      <c r="O90" s="5">
        <f>D90*dt</f>
        <v>7.5000000000000018</v>
      </c>
      <c r="P90">
        <f>E90*dt</f>
        <v>-17.977618943233413</v>
      </c>
      <c r="Q90">
        <f>m*g*C90</f>
        <v>-3557.6331717026346</v>
      </c>
      <c r="R90">
        <f>0.5*m*F90^2</f>
        <v>9486.1195717026203</v>
      </c>
      <c r="S90">
        <f t="shared" si="35"/>
        <v>5928.4863999999852</v>
      </c>
    </row>
    <row r="91" spans="1:19">
      <c r="A91" s="5">
        <f t="shared" si="34"/>
        <v>15.999999999999975</v>
      </c>
      <c r="B91" s="5">
        <f t="shared" si="36"/>
        <v>600.00000000000011</v>
      </c>
      <c r="C91" s="5">
        <f t="shared" si="37"/>
        <v>-199.48951545867394</v>
      </c>
      <c r="D91" s="5">
        <f t="shared" si="38"/>
        <v>37.500000000000007</v>
      </c>
      <c r="E91" s="5">
        <f t="shared" si="39"/>
        <v>-91.848094716167054</v>
      </c>
      <c r="F91" s="5">
        <f t="shared" si="40"/>
        <v>99.208479995361259</v>
      </c>
      <c r="G91" s="5">
        <f t="shared" si="41"/>
        <v>-67.790649484036109</v>
      </c>
      <c r="H91" s="5">
        <f t="shared" si="30"/>
        <v>19.600000000000001</v>
      </c>
      <c r="I91" s="5">
        <f t="shared" si="31"/>
        <v>0</v>
      </c>
      <c r="J91" s="5">
        <f t="shared" si="32"/>
        <v>0</v>
      </c>
      <c r="K91" s="5">
        <f t="shared" si="33"/>
        <v>-9.8000000000000007</v>
      </c>
      <c r="L91" s="5">
        <f t="shared" si="42"/>
        <v>9.8000000000000007</v>
      </c>
      <c r="M91" s="5">
        <f>J91*dt</f>
        <v>0</v>
      </c>
      <c r="N91" s="5">
        <f>K91*dt</f>
        <v>-1.9600000000000002</v>
      </c>
      <c r="O91" s="5">
        <f>D91*dt</f>
        <v>7.5000000000000018</v>
      </c>
      <c r="P91">
        <f>E91*dt</f>
        <v>-18.369618943233412</v>
      </c>
      <c r="Q91">
        <f>m*g*C91</f>
        <v>-3909.9945029900096</v>
      </c>
      <c r="R91">
        <f>0.5*m*F91^2</f>
        <v>9842.322502989995</v>
      </c>
      <c r="S91">
        <f t="shared" si="35"/>
        <v>5932.327999999985</v>
      </c>
    </row>
    <row r="92" spans="1:19">
      <c r="A92" s="5">
        <f t="shared" si="34"/>
        <v>16.199999999999974</v>
      </c>
      <c r="B92" s="5">
        <f t="shared" si="36"/>
        <v>607.50000000000011</v>
      </c>
      <c r="C92" s="5">
        <f t="shared" si="37"/>
        <v>-217.85913440190734</v>
      </c>
      <c r="D92" s="5">
        <f t="shared" si="38"/>
        <v>37.500000000000007</v>
      </c>
      <c r="E92" s="5">
        <f t="shared" si="39"/>
        <v>-93.808094716167048</v>
      </c>
      <c r="F92" s="5">
        <f t="shared" si="40"/>
        <v>101.02578202754665</v>
      </c>
      <c r="G92" s="5">
        <f t="shared" si="41"/>
        <v>-68.210827037066622</v>
      </c>
      <c r="H92" s="5">
        <f t="shared" si="30"/>
        <v>19.600000000000001</v>
      </c>
      <c r="I92" s="5">
        <f t="shared" si="31"/>
        <v>0</v>
      </c>
      <c r="J92" s="5">
        <f t="shared" si="32"/>
        <v>0</v>
      </c>
      <c r="K92" s="5">
        <f t="shared" si="33"/>
        <v>-9.8000000000000007</v>
      </c>
      <c r="L92" s="5">
        <f t="shared" si="42"/>
        <v>9.8000000000000007</v>
      </c>
      <c r="M92" s="5">
        <f>J92*dt</f>
        <v>0</v>
      </c>
      <c r="N92" s="5">
        <f>K92*dt</f>
        <v>-1.9600000000000002</v>
      </c>
      <c r="O92" s="5">
        <f>D92*dt</f>
        <v>7.5000000000000018</v>
      </c>
      <c r="P92">
        <f>E92*dt</f>
        <v>-18.761618943233412</v>
      </c>
      <c r="Q92">
        <f>m*g*C92</f>
        <v>-4270.0390342773844</v>
      </c>
      <c r="R92">
        <f>0.5*m*F92^2</f>
        <v>10206.208634277369</v>
      </c>
      <c r="S92">
        <f t="shared" si="35"/>
        <v>5936.1695999999847</v>
      </c>
    </row>
    <row r="93" spans="1:19">
      <c r="A93" s="5">
        <f t="shared" si="34"/>
        <v>16.399999999999974</v>
      </c>
      <c r="B93" s="5">
        <f t="shared" si="36"/>
        <v>615.00000000000011</v>
      </c>
      <c r="C93" s="5">
        <f t="shared" si="37"/>
        <v>-236.62075334514074</v>
      </c>
      <c r="D93" s="5">
        <f t="shared" si="38"/>
        <v>37.500000000000007</v>
      </c>
      <c r="E93" s="5">
        <f t="shared" si="39"/>
        <v>-95.768094716167042</v>
      </c>
      <c r="F93" s="5">
        <f t="shared" si="40"/>
        <v>102.84832504987497</v>
      </c>
      <c r="G93" s="5">
        <f t="shared" si="41"/>
        <v>-68.616134078918577</v>
      </c>
      <c r="H93" s="5">
        <f t="shared" si="30"/>
        <v>19.600000000000001</v>
      </c>
      <c r="I93" s="5">
        <f t="shared" si="31"/>
        <v>0</v>
      </c>
      <c r="J93" s="5">
        <f t="shared" si="32"/>
        <v>0</v>
      </c>
      <c r="K93" s="5">
        <f t="shared" si="33"/>
        <v>-9.8000000000000007</v>
      </c>
      <c r="L93" s="5">
        <f t="shared" si="42"/>
        <v>9.8000000000000007</v>
      </c>
      <c r="M93" s="5">
        <f>J93*dt</f>
        <v>0</v>
      </c>
      <c r="N93" s="5">
        <f>K93*dt</f>
        <v>-1.9600000000000002</v>
      </c>
      <c r="O93" s="5">
        <f>D93*dt</f>
        <v>7.5000000000000018</v>
      </c>
      <c r="P93">
        <f>E93*dt</f>
        <v>-19.153618943233408</v>
      </c>
      <c r="Q93">
        <f>m*g*C93</f>
        <v>-4637.7667655647592</v>
      </c>
      <c r="R93">
        <f>0.5*m*F93^2</f>
        <v>10577.777965564739</v>
      </c>
      <c r="S93">
        <f t="shared" si="35"/>
        <v>5940.0111999999799</v>
      </c>
    </row>
    <row r="94" spans="1:19">
      <c r="A94" s="5">
        <f t="shared" si="34"/>
        <v>16.599999999999973</v>
      </c>
      <c r="B94" s="5">
        <f t="shared" si="36"/>
        <v>622.50000000000011</v>
      </c>
      <c r="C94" s="5">
        <f t="shared" si="37"/>
        <v>-255.77437228837414</v>
      </c>
      <c r="D94" s="5">
        <f t="shared" si="38"/>
        <v>37.500000000000007</v>
      </c>
      <c r="E94" s="5">
        <f t="shared" si="39"/>
        <v>-97.728094716167035</v>
      </c>
      <c r="F94" s="5">
        <f t="shared" si="40"/>
        <v>104.6758353052514</v>
      </c>
      <c r="G94" s="5">
        <f t="shared" si="41"/>
        <v>-69.007307813941992</v>
      </c>
      <c r="H94" s="5">
        <f t="shared" si="30"/>
        <v>19.600000000000001</v>
      </c>
      <c r="I94" s="5">
        <f t="shared" si="31"/>
        <v>0</v>
      </c>
      <c r="J94" s="5">
        <f t="shared" si="32"/>
        <v>0</v>
      </c>
      <c r="K94" s="5">
        <f t="shared" si="33"/>
        <v>-9.8000000000000007</v>
      </c>
      <c r="L94" s="5">
        <f t="shared" si="42"/>
        <v>9.8000000000000007</v>
      </c>
      <c r="M94" s="5">
        <f>J94*dt</f>
        <v>0</v>
      </c>
      <c r="N94" s="5">
        <f>K94*dt</f>
        <v>-1.9600000000000002</v>
      </c>
      <c r="O94" s="5">
        <f>D94*dt</f>
        <v>7.5000000000000018</v>
      </c>
      <c r="P94">
        <f>E94*dt</f>
        <v>-19.545618943233407</v>
      </c>
      <c r="Q94">
        <f>m*g*C94</f>
        <v>-5013.1776968521335</v>
      </c>
      <c r="R94">
        <f>0.5*m*F94^2</f>
        <v>10957.030496852114</v>
      </c>
      <c r="S94">
        <f t="shared" si="35"/>
        <v>5943.8527999999806</v>
      </c>
    </row>
    <row r="95" spans="1:19">
      <c r="A95" s="5">
        <f t="shared" si="34"/>
        <v>16.799999999999972</v>
      </c>
      <c r="B95" s="5">
        <f t="shared" si="36"/>
        <v>630.00000000000011</v>
      </c>
      <c r="C95" s="5">
        <f t="shared" si="37"/>
        <v>-275.31999123160756</v>
      </c>
      <c r="D95" s="5">
        <f t="shared" si="38"/>
        <v>37.500000000000007</v>
      </c>
      <c r="E95" s="5">
        <f t="shared" si="39"/>
        <v>-99.688094716167029</v>
      </c>
      <c r="F95" s="5">
        <f t="shared" si="40"/>
        <v>106.50805710433126</v>
      </c>
      <c r="G95" s="5">
        <f t="shared" si="41"/>
        <v>-69.385040198087097</v>
      </c>
      <c r="H95" s="5">
        <f t="shared" si="30"/>
        <v>19.600000000000001</v>
      </c>
      <c r="I95" s="5">
        <f t="shared" si="31"/>
        <v>0</v>
      </c>
      <c r="J95" s="5">
        <f t="shared" si="32"/>
        <v>0</v>
      </c>
      <c r="K95" s="5">
        <f t="shared" si="33"/>
        <v>-9.8000000000000007</v>
      </c>
      <c r="L95" s="5">
        <f t="shared" si="42"/>
        <v>9.8000000000000007</v>
      </c>
      <c r="M95" s="5">
        <f>J95*dt</f>
        <v>0</v>
      </c>
      <c r="N95" s="5">
        <f>K95*dt</f>
        <v>-1.9600000000000002</v>
      </c>
      <c r="O95" s="5">
        <f>D95*dt</f>
        <v>7.5000000000000018</v>
      </c>
      <c r="P95">
        <f>E95*dt</f>
        <v>-19.937618943233407</v>
      </c>
      <c r="Q95">
        <f>m*g*C95</f>
        <v>-5396.2718281395082</v>
      </c>
      <c r="R95">
        <f>0.5*m*F95^2</f>
        <v>11343.966228139489</v>
      </c>
      <c r="S95">
        <f t="shared" si="35"/>
        <v>5947.6943999999803</v>
      </c>
    </row>
    <row r="96" spans="1:19">
      <c r="A96" s="5">
        <f t="shared" si="34"/>
        <v>16.999999999999972</v>
      </c>
      <c r="B96" s="5">
        <f t="shared" si="36"/>
        <v>637.50000000000011</v>
      </c>
      <c r="C96" s="5">
        <f t="shared" si="37"/>
        <v>-295.25761017484098</v>
      </c>
      <c r="D96" s="5">
        <f t="shared" si="38"/>
        <v>37.500000000000007</v>
      </c>
      <c r="E96" s="5">
        <f t="shared" si="39"/>
        <v>-101.64809471616702</v>
      </c>
      <c r="F96" s="5">
        <f t="shared" si="40"/>
        <v>108.3447514161478</v>
      </c>
      <c r="G96" s="5">
        <f t="shared" si="41"/>
        <v>-69.749981122731015</v>
      </c>
      <c r="H96" s="5">
        <f t="shared" si="30"/>
        <v>19.600000000000001</v>
      </c>
      <c r="I96" s="5">
        <f t="shared" si="31"/>
        <v>0</v>
      </c>
      <c r="J96" s="5">
        <f t="shared" si="32"/>
        <v>0</v>
      </c>
      <c r="K96" s="5">
        <f t="shared" si="33"/>
        <v>-9.8000000000000007</v>
      </c>
      <c r="L96" s="5">
        <f t="shared" si="42"/>
        <v>9.8000000000000007</v>
      </c>
      <c r="M96" s="5">
        <f>J96*dt</f>
        <v>0</v>
      </c>
      <c r="N96" s="5">
        <f>K96*dt</f>
        <v>-1.9600000000000002</v>
      </c>
      <c r="O96" s="5">
        <f>D96*dt</f>
        <v>7.5000000000000018</v>
      </c>
      <c r="P96">
        <f>E96*dt</f>
        <v>-20.329618943233406</v>
      </c>
      <c r="Q96">
        <f>m*g*C96</f>
        <v>-5787.0491594268833</v>
      </c>
      <c r="R96">
        <f>0.5*m*F96^2</f>
        <v>11738.585159426861</v>
      </c>
      <c r="S96">
        <f t="shared" si="35"/>
        <v>5951.5359999999773</v>
      </c>
    </row>
    <row r="97" spans="1:19">
      <c r="A97" s="5">
        <f t="shared" si="34"/>
        <v>17.199999999999971</v>
      </c>
      <c r="B97" s="5">
        <f t="shared" si="36"/>
        <v>645.00000000000011</v>
      </c>
      <c r="C97" s="5">
        <f t="shared" si="37"/>
        <v>-315.58722911807439</v>
      </c>
      <c r="D97" s="5">
        <f t="shared" si="38"/>
        <v>37.500000000000007</v>
      </c>
      <c r="E97" s="5">
        <f t="shared" si="39"/>
        <v>-103.60809471616702</v>
      </c>
      <c r="F97" s="5">
        <f t="shared" si="40"/>
        <v>110.18569458289146</v>
      </c>
      <c r="G97" s="5">
        <f t="shared" si="41"/>
        <v>-70.102741358416708</v>
      </c>
      <c r="H97" s="5">
        <f t="shared" si="30"/>
        <v>19.600000000000001</v>
      </c>
      <c r="I97" s="5">
        <f t="shared" si="31"/>
        <v>0</v>
      </c>
      <c r="J97" s="5">
        <f t="shared" si="32"/>
        <v>0</v>
      </c>
      <c r="K97" s="5">
        <f t="shared" si="33"/>
        <v>-9.8000000000000007</v>
      </c>
      <c r="L97" s="5">
        <f t="shared" si="42"/>
        <v>9.8000000000000007</v>
      </c>
      <c r="M97" s="5">
        <f>J97*dt</f>
        <v>0</v>
      </c>
      <c r="N97" s="5">
        <f>K97*dt</f>
        <v>-1.9600000000000002</v>
      </c>
      <c r="O97" s="5">
        <f>D97*dt</f>
        <v>7.5000000000000018</v>
      </c>
      <c r="P97">
        <f>E97*dt</f>
        <v>-20.721618943233405</v>
      </c>
      <c r="Q97">
        <f>m*g*C97</f>
        <v>-6185.5096907142588</v>
      </c>
      <c r="R97">
        <f>0.5*m*F97^2</f>
        <v>12140.887290714236</v>
      </c>
      <c r="S97">
        <f t="shared" si="35"/>
        <v>5955.3775999999771</v>
      </c>
    </row>
    <row r="98" spans="1:19">
      <c r="A98" s="5">
        <f t="shared" si="34"/>
        <v>17.39999999999997</v>
      </c>
      <c r="B98" s="5">
        <f t="shared" si="36"/>
        <v>652.50000000000011</v>
      </c>
      <c r="C98" s="5">
        <f t="shared" si="37"/>
        <v>-336.3088480613078</v>
      </c>
      <c r="D98" s="5">
        <f t="shared" si="38"/>
        <v>37.500000000000007</v>
      </c>
      <c r="E98" s="5">
        <f t="shared" si="39"/>
        <v>-105.56809471616701</v>
      </c>
      <c r="F98" s="5">
        <f t="shared" si="40"/>
        <v>112.03067714693869</v>
      </c>
      <c r="G98" s="5">
        <f t="shared" si="41"/>
        <v>-70.44389527617038</v>
      </c>
      <c r="H98" s="5">
        <f t="shared" si="30"/>
        <v>19.600000000000001</v>
      </c>
      <c r="I98" s="5">
        <f t="shared" si="31"/>
        <v>0</v>
      </c>
      <c r="J98" s="5">
        <f t="shared" si="32"/>
        <v>0</v>
      </c>
      <c r="K98" s="5">
        <f t="shared" si="33"/>
        <v>-9.8000000000000007</v>
      </c>
      <c r="L98" s="5">
        <f t="shared" si="42"/>
        <v>9.8000000000000007</v>
      </c>
      <c r="M98" s="5">
        <f>J98*dt</f>
        <v>0</v>
      </c>
      <c r="N98" s="5">
        <f>K98*dt</f>
        <v>-1.9600000000000002</v>
      </c>
      <c r="O98" s="5">
        <f>D98*dt</f>
        <v>7.5000000000000018</v>
      </c>
      <c r="P98">
        <f>E98*dt</f>
        <v>-21.113618943233405</v>
      </c>
      <c r="Q98">
        <f>m*g*C98</f>
        <v>-6591.6534220016338</v>
      </c>
      <c r="R98">
        <f>0.5*m*F98^2</f>
        <v>12550.872622001611</v>
      </c>
      <c r="S98">
        <f t="shared" si="35"/>
        <v>5959.2191999999768</v>
      </c>
    </row>
    <row r="99" spans="1:19">
      <c r="A99" s="5">
        <f t="shared" si="34"/>
        <v>17.599999999999969</v>
      </c>
      <c r="B99" s="5">
        <f t="shared" si="36"/>
        <v>660.00000000000011</v>
      </c>
      <c r="C99" s="5">
        <f t="shared" si="37"/>
        <v>-357.4224670045412</v>
      </c>
      <c r="D99" s="5">
        <f t="shared" si="38"/>
        <v>37.500000000000007</v>
      </c>
      <c r="E99" s="5">
        <f t="shared" si="39"/>
        <v>-107.528094716167</v>
      </c>
      <c r="F99" s="5">
        <f t="shared" si="40"/>
        <v>113.87950277942464</v>
      </c>
      <c r="G99" s="5">
        <f t="shared" si="41"/>
        <v>-70.773983363089016</v>
      </c>
      <c r="H99" s="5">
        <f t="shared" si="30"/>
        <v>19.600000000000001</v>
      </c>
      <c r="I99" s="5">
        <f t="shared" si="31"/>
        <v>0</v>
      </c>
      <c r="J99" s="5">
        <f t="shared" si="32"/>
        <v>0</v>
      </c>
      <c r="K99" s="5">
        <f t="shared" si="33"/>
        <v>-9.8000000000000007</v>
      </c>
      <c r="L99" s="5">
        <f t="shared" si="42"/>
        <v>9.8000000000000007</v>
      </c>
      <c r="M99" s="5">
        <f>J99*dt</f>
        <v>0</v>
      </c>
      <c r="N99" s="5">
        <f>K99*dt</f>
        <v>-1.9600000000000002</v>
      </c>
      <c r="O99" s="5">
        <f>D99*dt</f>
        <v>7.5000000000000018</v>
      </c>
      <c r="P99">
        <f>E99*dt</f>
        <v>-21.505618943233401</v>
      </c>
      <c r="Q99">
        <f>m*g*C99</f>
        <v>-7005.4803532890082</v>
      </c>
      <c r="R99">
        <f>0.5*m*F99^2</f>
        <v>12968.541153288985</v>
      </c>
      <c r="S99">
        <f t="shared" si="35"/>
        <v>5963.0607999999766</v>
      </c>
    </row>
    <row r="100" spans="1:19">
      <c r="A100" s="5">
        <f t="shared" si="34"/>
        <v>17.799999999999969</v>
      </c>
      <c r="B100" s="5">
        <f t="shared" si="36"/>
        <v>667.50000000000011</v>
      </c>
      <c r="C100" s="5">
        <f t="shared" si="37"/>
        <v>-378.9280859477746</v>
      </c>
      <c r="D100" s="5">
        <f t="shared" si="38"/>
        <v>37.500000000000007</v>
      </c>
      <c r="E100" s="5">
        <f t="shared" si="39"/>
        <v>-109.488094716167</v>
      </c>
      <c r="F100" s="5">
        <f t="shared" si="40"/>
        <v>115.73198730073011</v>
      </c>
      <c r="G100" s="5">
        <f t="shared" si="41"/>
        <v>-71.093514547876936</v>
      </c>
      <c r="H100" s="5">
        <f t="shared" si="30"/>
        <v>19.600000000000001</v>
      </c>
      <c r="I100" s="5">
        <f t="shared" si="31"/>
        <v>0</v>
      </c>
      <c r="J100" s="5">
        <f t="shared" si="32"/>
        <v>0</v>
      </c>
      <c r="K100" s="5">
        <f t="shared" si="33"/>
        <v>-9.8000000000000007</v>
      </c>
      <c r="L100" s="5">
        <f t="shared" si="42"/>
        <v>9.8000000000000007</v>
      </c>
      <c r="M100" s="5">
        <f>J100*dt</f>
        <v>0</v>
      </c>
      <c r="N100" s="5">
        <f>K100*dt</f>
        <v>-1.9600000000000002</v>
      </c>
      <c r="O100" s="5">
        <f>D100*dt</f>
        <v>7.5000000000000018</v>
      </c>
      <c r="P100">
        <f>E100*dt</f>
        <v>-21.8976189432334</v>
      </c>
      <c r="Q100">
        <f>m*g*C100</f>
        <v>-7426.9904845763831</v>
      </c>
      <c r="R100">
        <f>0.5*m*F100^2</f>
        <v>13393.892884576355</v>
      </c>
      <c r="S100">
        <f t="shared" si="35"/>
        <v>5966.9023999999717</v>
      </c>
    </row>
    <row r="101" spans="1:19">
      <c r="A101" s="5">
        <f t="shared" si="34"/>
        <v>17.999999999999968</v>
      </c>
      <c r="B101" s="5">
        <f t="shared" si="36"/>
        <v>675.00000000000011</v>
      </c>
      <c r="C101" s="5">
        <f t="shared" si="37"/>
        <v>-400.825704891008</v>
      </c>
      <c r="D101" s="5">
        <f t="shared" si="38"/>
        <v>37.500000000000007</v>
      </c>
      <c r="E101" s="5">
        <f t="shared" si="39"/>
        <v>-111.44809471616699</v>
      </c>
      <c r="F101" s="5">
        <f t="shared" si="40"/>
        <v>117.58795778422095</v>
      </c>
      <c r="G101" s="5">
        <f t="shared" si="41"/>
        <v>-71.402968350987422</v>
      </c>
      <c r="H101" s="5">
        <f t="shared" si="30"/>
        <v>19.600000000000001</v>
      </c>
      <c r="I101" s="5">
        <f t="shared" si="31"/>
        <v>0</v>
      </c>
      <c r="J101" s="5">
        <f t="shared" si="32"/>
        <v>0</v>
      </c>
      <c r="K101" s="5">
        <f t="shared" si="33"/>
        <v>-9.8000000000000007</v>
      </c>
      <c r="L101" s="5">
        <f t="shared" si="42"/>
        <v>9.8000000000000007</v>
      </c>
      <c r="M101" s="5">
        <f>J101*dt</f>
        <v>0</v>
      </c>
      <c r="N101" s="5">
        <f>K101*dt</f>
        <v>-1.9600000000000002</v>
      </c>
      <c r="O101" s="5">
        <f>D101*dt</f>
        <v>7.5000000000000018</v>
      </c>
      <c r="P101">
        <f>E101*dt</f>
        <v>-22.2896189432334</v>
      </c>
      <c r="Q101">
        <f>m*g*C101</f>
        <v>-7856.1838158637574</v>
      </c>
      <c r="R101">
        <f>0.5*m*F101^2</f>
        <v>13826.927815863728</v>
      </c>
      <c r="S101">
        <f t="shared" si="35"/>
        <v>5970.7439999999706</v>
      </c>
    </row>
    <row r="102" spans="1:19">
      <c r="A102" s="5">
        <f t="shared" si="34"/>
        <v>18.199999999999967</v>
      </c>
      <c r="B102" s="5">
        <f t="shared" si="36"/>
        <v>682.50000000000011</v>
      </c>
      <c r="C102" s="5">
        <f t="shared" si="37"/>
        <v>-423.11532383424139</v>
      </c>
      <c r="D102" s="5">
        <f t="shared" si="38"/>
        <v>37.500000000000007</v>
      </c>
      <c r="E102" s="5">
        <f t="shared" si="39"/>
        <v>-113.40809471616699</v>
      </c>
      <c r="F102" s="5">
        <f t="shared" si="40"/>
        <v>119.4472517354464</v>
      </c>
      <c r="G102" s="5">
        <f t="shared" si="41"/>
        <v>-71.702796873019224</v>
      </c>
      <c r="H102" s="5">
        <f t="shared" si="30"/>
        <v>19.600000000000001</v>
      </c>
      <c r="I102" s="5">
        <f t="shared" si="31"/>
        <v>0</v>
      </c>
      <c r="J102" s="5">
        <f t="shared" si="32"/>
        <v>0</v>
      </c>
      <c r="K102" s="5">
        <f t="shared" si="33"/>
        <v>-9.8000000000000007</v>
      </c>
      <c r="L102" s="5">
        <f t="shared" si="42"/>
        <v>9.8000000000000007</v>
      </c>
      <c r="M102" s="5">
        <f>J102*dt</f>
        <v>0</v>
      </c>
      <c r="N102" s="5">
        <f>K102*dt</f>
        <v>-1.9600000000000002</v>
      </c>
      <c r="O102" s="5">
        <f>D102*dt</f>
        <v>7.5000000000000018</v>
      </c>
      <c r="P102">
        <f>E102*dt</f>
        <v>-22.681618943233399</v>
      </c>
      <c r="Q102">
        <f>m*g*C102</f>
        <v>-8293.0603471511313</v>
      </c>
      <c r="R102">
        <f>0.5*m*F102^2</f>
        <v>14267.645947151103</v>
      </c>
      <c r="S102">
        <f t="shared" si="35"/>
        <v>5974.5855999999712</v>
      </c>
    </row>
    <row r="103" spans="1:19">
      <c r="A103" s="5">
        <f t="shared" si="34"/>
        <v>18.399999999999967</v>
      </c>
      <c r="B103" s="5">
        <f t="shared" si="36"/>
        <v>690.00000000000011</v>
      </c>
      <c r="C103" s="5">
        <f t="shared" si="37"/>
        <v>-445.79694277747478</v>
      </c>
      <c r="D103" s="5">
        <f t="shared" si="38"/>
        <v>37.500000000000007</v>
      </c>
      <c r="E103" s="5">
        <f t="shared" si="39"/>
        <v>-115.36809471616698</v>
      </c>
      <c r="F103" s="5">
        <f t="shared" si="40"/>
        <v>121.30971633978243</v>
      </c>
      <c r="G103" s="5">
        <f t="shared" si="41"/>
        <v>-71.993426634038215</v>
      </c>
      <c r="H103" s="5">
        <f t="shared" si="30"/>
        <v>19.600000000000001</v>
      </c>
      <c r="I103" s="5">
        <f t="shared" si="31"/>
        <v>0</v>
      </c>
      <c r="J103" s="5">
        <f t="shared" si="32"/>
        <v>0</v>
      </c>
      <c r="K103" s="5">
        <f t="shared" si="33"/>
        <v>-9.8000000000000007</v>
      </c>
      <c r="L103" s="5">
        <f t="shared" si="42"/>
        <v>9.8000000000000007</v>
      </c>
      <c r="M103" s="5">
        <f>J103*dt</f>
        <v>0</v>
      </c>
      <c r="N103" s="5">
        <f>K103*dt</f>
        <v>-1.9600000000000002</v>
      </c>
      <c r="O103" s="5">
        <f>D103*dt</f>
        <v>7.5000000000000018</v>
      </c>
      <c r="P103">
        <f>E103*dt</f>
        <v>-23.073618943233399</v>
      </c>
      <c r="Q103">
        <f>m*g*C103</f>
        <v>-8737.6200784385055</v>
      </c>
      <c r="R103">
        <f>0.5*m*F103^2</f>
        <v>14716.047278438475</v>
      </c>
      <c r="S103">
        <f t="shared" si="35"/>
        <v>5978.4271999999692</v>
      </c>
    </row>
    <row r="104" spans="1:19">
      <c r="A104" s="5">
        <f t="shared" si="34"/>
        <v>18.599999999999966</v>
      </c>
      <c r="B104" s="5">
        <f t="shared" si="36"/>
        <v>697.50000000000011</v>
      </c>
      <c r="C104" s="5">
        <f t="shared" si="37"/>
        <v>-468.87056172070817</v>
      </c>
      <c r="D104" s="5">
        <f t="shared" si="38"/>
        <v>37.500000000000007</v>
      </c>
      <c r="E104" s="5">
        <f t="shared" si="39"/>
        <v>-117.32809471616697</v>
      </c>
      <c r="F104" s="5">
        <f t="shared" si="40"/>
        <v>123.17520777220491</v>
      </c>
      <c r="G104" s="5">
        <f t="shared" si="41"/>
        <v>-72.275260275558296</v>
      </c>
      <c r="H104" s="5">
        <f t="shared" si="30"/>
        <v>19.600000000000001</v>
      </c>
      <c r="I104" s="5">
        <f t="shared" si="31"/>
        <v>0</v>
      </c>
      <c r="J104" s="5">
        <f t="shared" si="32"/>
        <v>0</v>
      </c>
      <c r="K104" s="5">
        <f t="shared" si="33"/>
        <v>-9.8000000000000007</v>
      </c>
      <c r="L104" s="5">
        <f t="shared" si="42"/>
        <v>9.8000000000000007</v>
      </c>
      <c r="M104" s="5">
        <f>J104*dt</f>
        <v>0</v>
      </c>
      <c r="N104" s="5">
        <f>K104*dt</f>
        <v>-1.9600000000000002</v>
      </c>
      <c r="O104" s="5">
        <f>D104*dt</f>
        <v>7.5000000000000018</v>
      </c>
      <c r="P104">
        <f>E104*dt</f>
        <v>-23.465618943233395</v>
      </c>
      <c r="Q104">
        <f>m*g*C104</f>
        <v>-9189.8630097258811</v>
      </c>
      <c r="R104">
        <f>0.5*m*F104^2</f>
        <v>15172.13180972585</v>
      </c>
      <c r="S104">
        <f t="shared" si="35"/>
        <v>5982.2687999999689</v>
      </c>
    </row>
    <row r="105" spans="1:19">
      <c r="A105" s="5">
        <f t="shared" si="34"/>
        <v>18.799999999999965</v>
      </c>
      <c r="B105" s="5">
        <f t="shared" si="36"/>
        <v>705.00000000000011</v>
      </c>
      <c r="C105" s="5">
        <f t="shared" si="37"/>
        <v>-492.33618066394155</v>
      </c>
      <c r="D105" s="5">
        <f t="shared" si="38"/>
        <v>37.500000000000007</v>
      </c>
      <c r="E105" s="5">
        <f t="shared" si="39"/>
        <v>-119.28809471616697</v>
      </c>
      <c r="F105" s="5">
        <f t="shared" si="40"/>
        <v>125.04359056350398</v>
      </c>
      <c r="G105" s="5">
        <f t="shared" si="41"/>
        <v>-72.548678136023568</v>
      </c>
      <c r="H105" s="5">
        <f t="shared" si="30"/>
        <v>19.600000000000001</v>
      </c>
      <c r="I105" s="5">
        <f t="shared" si="31"/>
        <v>0</v>
      </c>
      <c r="J105" s="5">
        <f t="shared" si="32"/>
        <v>0</v>
      </c>
      <c r="K105" s="5">
        <f t="shared" si="33"/>
        <v>-9.8000000000000007</v>
      </c>
      <c r="L105" s="5">
        <f t="shared" si="42"/>
        <v>9.8000000000000007</v>
      </c>
      <c r="M105" s="5">
        <f>J105*dt</f>
        <v>0</v>
      </c>
      <c r="N105" s="5">
        <f>K105*dt</f>
        <v>-1.9600000000000002</v>
      </c>
      <c r="O105" s="5">
        <f>D105*dt</f>
        <v>7.5000000000000018</v>
      </c>
      <c r="P105">
        <f>E105*dt</f>
        <v>-23.857618943233394</v>
      </c>
      <c r="Q105">
        <f>m*g*C105</f>
        <v>-9649.7891410132543</v>
      </c>
      <c r="R105">
        <f>0.5*m*F105^2</f>
        <v>15635.899541013223</v>
      </c>
      <c r="S105">
        <f t="shared" si="35"/>
        <v>5986.1103999999686</v>
      </c>
    </row>
    <row r="106" spans="1:19">
      <c r="A106" s="5">
        <f t="shared" si="34"/>
        <v>18.999999999999964</v>
      </c>
      <c r="B106" s="5">
        <f t="shared" si="36"/>
        <v>712.50000000000011</v>
      </c>
      <c r="C106" s="5">
        <f t="shared" si="37"/>
        <v>-516.19379960717492</v>
      </c>
      <c r="D106" s="5">
        <f t="shared" si="38"/>
        <v>37.500000000000007</v>
      </c>
      <c r="E106" s="5">
        <f t="shared" si="39"/>
        <v>-121.24809471616696</v>
      </c>
      <c r="F106" s="5">
        <f t="shared" si="40"/>
        <v>126.91473701781284</v>
      </c>
      <c r="G106" s="5">
        <f t="shared" si="41"/>
        <v>-72.814039709794699</v>
      </c>
      <c r="H106" s="5">
        <f t="shared" si="30"/>
        <v>19.600000000000001</v>
      </c>
      <c r="I106" s="5">
        <f t="shared" si="31"/>
        <v>0</v>
      </c>
      <c r="J106" s="5">
        <f t="shared" si="32"/>
        <v>0</v>
      </c>
      <c r="K106" s="5">
        <f t="shared" si="33"/>
        <v>-9.8000000000000007</v>
      </c>
      <c r="L106" s="5">
        <f t="shared" si="42"/>
        <v>9.8000000000000007</v>
      </c>
      <c r="M106" s="5">
        <f>J106*dt</f>
        <v>0</v>
      </c>
      <c r="N106" s="5">
        <f>K106*dt</f>
        <v>-1.9600000000000002</v>
      </c>
      <c r="O106" s="5">
        <f>D106*dt</f>
        <v>7.5000000000000018</v>
      </c>
      <c r="P106">
        <f>E106*dt</f>
        <v>-24.249618943233394</v>
      </c>
      <c r="Q106">
        <f>m*g*C106</f>
        <v>-10117.398472300629</v>
      </c>
      <c r="R106">
        <f>0.5*m*F106^2</f>
        <v>16107.350472300594</v>
      </c>
      <c r="S106">
        <f t="shared" si="35"/>
        <v>5989.9519999999648</v>
      </c>
    </row>
    <row r="107" spans="1:19">
      <c r="A107" s="5">
        <f t="shared" si="34"/>
        <v>19.199999999999964</v>
      </c>
      <c r="B107" s="5">
        <f t="shared" si="36"/>
        <v>720.00000000000011</v>
      </c>
      <c r="C107" s="5">
        <f t="shared" si="37"/>
        <v>-540.4434185504083</v>
      </c>
      <c r="D107" s="5">
        <f t="shared" si="38"/>
        <v>37.500000000000007</v>
      </c>
      <c r="E107" s="5">
        <f t="shared" si="39"/>
        <v>-123.20809471616695</v>
      </c>
      <c r="F107" s="5">
        <f t="shared" si="40"/>
        <v>128.78852667682773</v>
      </c>
      <c r="G107" s="5">
        <f t="shared" si="41"/>
        <v>-73.071684998855233</v>
      </c>
      <c r="H107" s="5">
        <f t="shared" si="30"/>
        <v>19.600000000000001</v>
      </c>
      <c r="I107" s="5">
        <f t="shared" si="31"/>
        <v>0</v>
      </c>
      <c r="J107" s="5">
        <f t="shared" ref="J107:J138" si="43">-I107*COS(G107/180*PI())/m</f>
        <v>0</v>
      </c>
      <c r="K107" s="5">
        <f t="shared" si="33"/>
        <v>-9.8000000000000007</v>
      </c>
      <c r="L107" s="5">
        <f t="shared" si="42"/>
        <v>9.8000000000000007</v>
      </c>
      <c r="M107" s="5">
        <f>J107*dt</f>
        <v>0</v>
      </c>
      <c r="N107" s="5">
        <f>K107*dt</f>
        <v>-1.9600000000000002</v>
      </c>
      <c r="O107" s="5">
        <f>D107*dt</f>
        <v>7.5000000000000018</v>
      </c>
      <c r="P107">
        <f>E107*dt</f>
        <v>-24.641618943233393</v>
      </c>
      <c r="Q107">
        <f>m*g*C107</f>
        <v>-10592.691003588003</v>
      </c>
      <c r="R107">
        <f>0.5*m*F107^2</f>
        <v>16586.484603587967</v>
      </c>
      <c r="S107">
        <f t="shared" si="35"/>
        <v>5993.7935999999645</v>
      </c>
    </row>
    <row r="108" spans="1:19">
      <c r="A108" s="5">
        <f t="shared" si="34"/>
        <v>19.399999999999963</v>
      </c>
      <c r="B108" s="5">
        <f t="shared" si="36"/>
        <v>727.50000000000011</v>
      </c>
      <c r="C108" s="5">
        <f t="shared" si="37"/>
        <v>-565.08503749364172</v>
      </c>
      <c r="D108" s="5">
        <f t="shared" si="38"/>
        <v>37.500000000000007</v>
      </c>
      <c r="E108" s="5">
        <f t="shared" si="39"/>
        <v>-125.16809471616695</v>
      </c>
      <c r="F108" s="5">
        <f t="shared" si="40"/>
        <v>130.66484582654718</v>
      </c>
      <c r="G108" s="5">
        <f t="shared" si="41"/>
        <v>-73.321935765718649</v>
      </c>
      <c r="H108" s="5">
        <f t="shared" si="30"/>
        <v>19.600000000000001</v>
      </c>
      <c r="I108" s="5">
        <f t="shared" si="31"/>
        <v>0</v>
      </c>
      <c r="J108" s="5">
        <f t="shared" si="43"/>
        <v>0</v>
      </c>
      <c r="K108" s="5">
        <f t="shared" si="33"/>
        <v>-9.8000000000000007</v>
      </c>
      <c r="L108" s="5">
        <f t="shared" si="42"/>
        <v>9.8000000000000007</v>
      </c>
      <c r="M108" s="5">
        <f>J108*dt</f>
        <v>0</v>
      </c>
      <c r="N108" s="5">
        <f>K108*dt</f>
        <v>-1.9600000000000002</v>
      </c>
      <c r="O108" s="5">
        <f>D108*dt</f>
        <v>7.5000000000000018</v>
      </c>
      <c r="P108">
        <f>E108*dt</f>
        <v>-25.033618943233392</v>
      </c>
      <c r="Q108">
        <f>m*g*C108</f>
        <v>-11075.666734875378</v>
      </c>
      <c r="R108">
        <f>0.5*m*F108^2</f>
        <v>17073.301934875344</v>
      </c>
      <c r="S108">
        <f t="shared" si="35"/>
        <v>5997.6351999999661</v>
      </c>
    </row>
    <row r="109" spans="1:19">
      <c r="A109" s="5">
        <f t="shared" si="34"/>
        <v>19.599999999999962</v>
      </c>
      <c r="B109" s="5">
        <f t="shared" si="36"/>
        <v>735.00000000000011</v>
      </c>
      <c r="C109" s="5">
        <f t="shared" si="37"/>
        <v>-590.11865643687509</v>
      </c>
      <c r="D109" s="5">
        <f t="shared" si="38"/>
        <v>37.500000000000007</v>
      </c>
      <c r="E109" s="5">
        <f t="shared" si="39"/>
        <v>-127.12809471616694</v>
      </c>
      <c r="F109" s="5">
        <f t="shared" si="40"/>
        <v>132.54358704276385</v>
      </c>
      <c r="G109" s="5">
        <f t="shared" si="41"/>
        <v>-73.565096695335356</v>
      </c>
      <c r="H109" s="5">
        <f t="shared" si="30"/>
        <v>19.600000000000001</v>
      </c>
      <c r="I109" s="5">
        <f t="shared" si="31"/>
        <v>0</v>
      </c>
      <c r="J109" s="5">
        <f t="shared" si="43"/>
        <v>0</v>
      </c>
      <c r="K109" s="5">
        <f t="shared" si="33"/>
        <v>-9.8000000000000007</v>
      </c>
      <c r="L109" s="5">
        <f t="shared" si="42"/>
        <v>9.8000000000000007</v>
      </c>
      <c r="M109" s="5">
        <f>J109*dt</f>
        <v>0</v>
      </c>
      <c r="N109" s="5">
        <f>K109*dt</f>
        <v>-1.9600000000000002</v>
      </c>
      <c r="O109" s="5">
        <f>D109*dt</f>
        <v>7.5000000000000018</v>
      </c>
      <c r="P109">
        <f>E109*dt</f>
        <v>-25.425618943233388</v>
      </c>
      <c r="Q109">
        <f>m*g*C109</f>
        <v>-11566.325666162753</v>
      </c>
      <c r="R109">
        <f>0.5*m*F109^2</f>
        <v>17567.802466162717</v>
      </c>
      <c r="S109">
        <f t="shared" si="35"/>
        <v>6001.476799999964</v>
      </c>
    </row>
    <row r="110" spans="1:19">
      <c r="A110" s="5">
        <f t="shared" si="34"/>
        <v>19.799999999999962</v>
      </c>
      <c r="B110" s="5">
        <f t="shared" si="36"/>
        <v>742.50000000000011</v>
      </c>
      <c r="C110" s="5">
        <f t="shared" si="37"/>
        <v>-615.5442753801085</v>
      </c>
      <c r="D110" s="5">
        <f t="shared" si="38"/>
        <v>37.500000000000007</v>
      </c>
      <c r="E110" s="5">
        <f t="shared" si="39"/>
        <v>-129.08809471616695</v>
      </c>
      <c r="F110" s="5">
        <f t="shared" si="40"/>
        <v>134.42464877190525</v>
      </c>
      <c r="G110" s="5">
        <f t="shared" si="41"/>
        <v>-73.801456473165857</v>
      </c>
      <c r="H110" s="5">
        <f t="shared" si="30"/>
        <v>19.600000000000001</v>
      </c>
      <c r="I110" s="5">
        <f t="shared" si="31"/>
        <v>0</v>
      </c>
      <c r="J110" s="5">
        <f t="shared" si="43"/>
        <v>0</v>
      </c>
      <c r="K110" s="5">
        <f t="shared" si="33"/>
        <v>-9.8000000000000007</v>
      </c>
      <c r="L110" s="5">
        <f t="shared" si="42"/>
        <v>9.8000000000000007</v>
      </c>
      <c r="M110" s="5">
        <f>J110*dt</f>
        <v>0</v>
      </c>
      <c r="N110" s="5">
        <f>K110*dt</f>
        <v>-1.9600000000000002</v>
      </c>
      <c r="O110" s="5">
        <f>D110*dt</f>
        <v>7.5000000000000018</v>
      </c>
      <c r="P110">
        <f>E110*dt</f>
        <v>-25.817618943233391</v>
      </c>
      <c r="Q110">
        <f>m*g*C110</f>
        <v>-12064.667797450127</v>
      </c>
      <c r="R110">
        <f>0.5*m*F110^2</f>
        <v>18069.986197450089</v>
      </c>
      <c r="S110">
        <f t="shared" si="35"/>
        <v>6005.3183999999619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>
      <selection activeCell="P20" sqref="P20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" sqref="N3"/>
    </sheetView>
  </sheetViews>
  <sheetFormatPr defaultRowHeight="15"/>
  <sheetData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calc</vt:lpstr>
      <vt:lpstr>plots</vt:lpstr>
      <vt:lpstr>notes</vt:lpstr>
      <vt:lpstr>A</vt:lpstr>
      <vt:lpstr>Cd</vt:lpstr>
      <vt:lpstr>dt</vt:lpstr>
      <vt:lpstr>g</vt:lpstr>
      <vt:lpstr>m</vt:lpstr>
      <vt:lpstr>qo</vt:lpstr>
      <vt:lpstr>rho</vt:lpstr>
      <vt:lpstr>vo</vt:lpstr>
      <vt:lpstr>yo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2010-12-01T01:52:15Z</dcterms:created>
  <dcterms:modified xsi:type="dcterms:W3CDTF">2010-12-01T18:15:26Z</dcterms:modified>
</cp:coreProperties>
</file>